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4445" windowHeight="7905" tabRatio="822" activeTab="3"/>
  </bookViews>
  <sheets>
    <sheet name="3.1 sz. melléklet" sheetId="1" r:id="rId1"/>
    <sheet name="3.1.1 fedlap-költségvetes" sheetId="2" r:id="rId2"/>
    <sheet name="3.1.2 Költségvetés" sheetId="3" r:id="rId3"/>
    <sheet name="3.1.3 Egyszerusitett.pénzf.egy" sheetId="4" r:id="rId4"/>
    <sheet name="3.1.4 Tartalék" sheetId="5" r:id="rId5"/>
    <sheet name="3.1.5 Felhalmozás " sheetId="6" r:id="rId6"/>
    <sheet name="3.1.6 fedlap-beszámoló" sheetId="7" r:id="rId7"/>
    <sheet name="Mérleg_eFt" sheetId="8" r:id="rId8"/>
    <sheet name="Eredménylevezetés_eFt" sheetId="9" r:id="rId9"/>
    <sheet name="3.1.7 Mérleg" sheetId="10" r:id="rId10"/>
    <sheet name="3.1.8 Eredménylevezetés " sheetId="11" r:id="rId11"/>
    <sheet name="Szöveges magyarázat" sheetId="12" r:id="rId12"/>
    <sheet name="3.1.9 Immat.TE állományvált" sheetId="13" r:id="rId13"/>
    <sheet name="3.1.10 Támogatás mozgastabla" sheetId="14" r:id="rId14"/>
    <sheet name="3.1.11 Statisztika" sheetId="15" r:id="rId15"/>
    <sheet name="Egyeztetés" sheetId="16" r:id="rId16"/>
    <sheet name="Alapadatok" sheetId="17" r:id="rId17"/>
  </sheets>
  <externalReferences>
    <externalReference r:id="rId20"/>
    <externalReference r:id="rId21"/>
    <externalReference r:id="rId22"/>
    <externalReference r:id="rId23"/>
  </externalReferences>
  <definedNames>
    <definedName name="AA.T1" localSheetId="12">#REF!</definedName>
    <definedName name="AA.T1">#REF!</definedName>
    <definedName name="AA.T2" localSheetId="12">#REF!</definedName>
    <definedName name="AA.T2">#REF!</definedName>
    <definedName name="AB.T2" localSheetId="12">#REF!</definedName>
    <definedName name="AB.T2">#REF!</definedName>
    <definedName name="AC.T" localSheetId="12">#REF!</definedName>
    <definedName name="AC.T">#REF!</definedName>
    <definedName name="BA.T" localSheetId="12">#REF!</definedName>
    <definedName name="BA.T">#REF!</definedName>
    <definedName name="BB.T" localSheetId="12">#REF!</definedName>
    <definedName name="BB.T">#REF!</definedName>
    <definedName name="BC.T" localSheetId="12">#REF!</definedName>
    <definedName name="BC.T">#REF!</definedName>
    <definedName name="BD.T" localSheetId="12">#REF!</definedName>
    <definedName name="BD.T">#REF!</definedName>
    <definedName name="csDesignMode">1</definedName>
    <definedName name="E.T" localSheetId="12">#REF!</definedName>
    <definedName name="E.T">#REF!</definedName>
    <definedName name="FA.T" localSheetId="12">#REF!</definedName>
    <definedName name="FA.T">#REF!</definedName>
    <definedName name="FB.T" localSheetId="12">#REF!</definedName>
    <definedName name="FB.T">#REF!</definedName>
    <definedName name="FC.T" localSheetId="12">#REF!</definedName>
    <definedName name="FC.T">#REF!</definedName>
    <definedName name="HB.T" localSheetId="12">#REF!</definedName>
    <definedName name="HB.T">#REF!</definedName>
    <definedName name="HR.T" localSheetId="12">#REF!</definedName>
    <definedName name="HR.T">#REF!</definedName>
    <definedName name="_xlnm.Print_Titles" localSheetId="2">'3.1.2 Költségvetés'!$6:$9</definedName>
    <definedName name="_xlnm.Print_Titles" localSheetId="3">'3.1.3 Egyszerusitett.pénzf.egy'!$6:$9</definedName>
    <definedName name="_xlnm.Print_Titles" localSheetId="12">'3.1.9 Immat.TE állományvált'!$1:$7</definedName>
    <definedName name="_xlnm.Print_Area" localSheetId="0">'3.1 sz. melléklet'!$A$1:$B$25</definedName>
    <definedName name="_xlnm.Print_Area" localSheetId="1">'3.1.1 fedlap-költségvetes'!$A$1:$F$47</definedName>
    <definedName name="_xlnm.Print_Area" localSheetId="13">'3.1.10 Támogatás mozgastabla'!$A$1:$E$33</definedName>
    <definedName name="_xlnm.Print_Area" localSheetId="14">'3.1.11 Statisztika'!$A$1:$H$38</definedName>
    <definedName name="_xlnm.Print_Area" localSheetId="2">'3.1.2 Költségvetés'!$B$1:$AB$259</definedName>
    <definedName name="_xlnm.Print_Area" localSheetId="3">'3.1.3 Egyszerusitett.pénzf.egy'!$A$1:$Y$69</definedName>
    <definedName name="_xlnm.Print_Area" localSheetId="4">'3.1.4 Tartalék'!$A$1:$F$24</definedName>
    <definedName name="_xlnm.Print_Area" localSheetId="5">'3.1.5 Felhalmozás '!$A$1:$F$28</definedName>
    <definedName name="_xlnm.Print_Area" localSheetId="6">'3.1.6 fedlap-beszámoló'!$A$1:$F$47</definedName>
    <definedName name="_xlnm.Print_Area" localSheetId="9">'3.1.7 Mérleg'!$A$1:$V$53</definedName>
    <definedName name="_xlnm.Print_Area" localSheetId="10">'3.1.8 Eredménylevezetés '!$A$1:$AC$40</definedName>
    <definedName name="_xlnm.Print_Area" localSheetId="12">'3.1.9 Immat.TE állományvált'!$A$1:$Q$43</definedName>
    <definedName name="_xlnm.Print_Area" localSheetId="15">'Egyeztetés'!$A$1:$G$17</definedName>
    <definedName name="_xlnm.Print_Area" localSheetId="8">'Eredménylevezetés_eFt'!$A$1:$AC$40</definedName>
    <definedName name="_xlnm.Print_Area" localSheetId="7">'Mérleg_eFt'!$A$1:$V$57</definedName>
    <definedName name="_xlnm.Print_Area" localSheetId="11">'Szöveges magyarázat'!$A$1:$A$33</definedName>
    <definedName name="személyi" localSheetId="2">'3.1.2 Költségvetés'!$B$145:$X$174</definedName>
    <definedName name="személyi" localSheetId="3">'3.1.3 Egyszerusitett.pénzf.egy'!#REF!</definedName>
    <definedName name="személyi" localSheetId="11">#REF!</definedName>
    <definedName name="személyi">#REF!</definedName>
    <definedName name="wrn.Proba." localSheetId="0" hidden="1">{#N/A,#N/A,TRUE,"A1";#N/A,#N/A,TRUE,"A2";#N/A,#N/A,TRUE,"B1"}</definedName>
    <definedName name="wrn.Proba." localSheetId="12" hidden="1">{#N/A,#N/A,TRUE,"A1";#N/A,#N/A,TRUE,"A2";#N/A,#N/A,TRUE,"B1"}</definedName>
    <definedName name="wrn.Proba." localSheetId="11" hidden="1">{#N/A,#N/A,TRUE,"A1";#N/A,#N/A,TRUE,"A2";#N/A,#N/A,TRUE,"B1"}</definedName>
    <definedName name="wrn.Proba." hidden="1">{#N/A,#N/A,TRUE,"A1";#N/A,#N/A,TRUE,"A2";#N/A,#N/A,TRUE,"B1"}</definedName>
  </definedNames>
  <calcPr fullCalcOnLoad="1"/>
</workbook>
</file>

<file path=xl/comments11.xml><?xml version="1.0" encoding="utf-8"?>
<comments xmlns="http://schemas.openxmlformats.org/spreadsheetml/2006/main">
  <authors>
    <author>user</author>
  </authors>
  <commentList>
    <comment ref="D16" authorId="0">
      <text>
        <r>
          <rPr>
            <sz val="8"/>
            <rFont val="Tahoma"/>
            <family val="2"/>
          </rPr>
          <t xml:space="preserve">belföldi értékesítés árbevételeként kell elszámolni a belföldi vevőnek értékesített vásárolt és saját termelésű készlet, valamint a belföldi vevőnek teljesített szolgáltatás értékét, függetlenül attól, hogy azt forintban, devizában, valutában, termék- vagy szolgáltatásimporttal egyenlítik ki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D11" authorId="0">
      <text>
        <r>
          <rPr>
            <sz val="8"/>
            <rFont val="Tahoma"/>
            <family val="2"/>
          </rPr>
          <t xml:space="preserve">belföldi értékesítés árbevételeként kell elszámolni a belföldi vevőnek értékesített vásárolt és saját termelésű készlet, valamint a belföldi vevőnek teljesített szolgáltatás értékét, függetlenül attól, hogy azt forintban, devizában, valutában, termék- vagy szolgáltatásimporttal egyenlítik ki
</t>
        </r>
      </text>
    </comment>
    <comment ref="D23" authorId="0">
      <text>
        <r>
          <rPr>
            <sz val="8"/>
            <rFont val="Tahoma"/>
            <family val="2"/>
          </rPr>
          <t xml:space="preserve">Az egyéb bevételek között kell elszámolni:
1.) A káreseményekkel kapcsolatosan kapott bevételeket.
2.) A kapott bírságok, kötbérek, fekbérek, késedelmi kamatok, kártérítések összegét.
3.) A behajthatatlannak minősített - és az előző üzleti év(ek)ben hitelezési veszteségként leírt - követelésekre kapott összeget.
4.) A költségek, ráfordítások ellentételezésére - visszafizetési kötelezettség nélkül - belföldi vagy külföldi gazdálkodótól, illetve természetes személytől, valamint államközi szerződés vagy egyéb szerződés alapján külföldi szervezettől kapott támogatás, juttatás összegét.
5.) A termékpálya-szabályozáshoz kapcsolódó, terméktanácsok által fizetett termékpálya-szabályozás összegét.
6.) A szerződésen alapuló - konkrét termékhez, anyaghoz, áruhoz, szolgáltatásnyújtáshoz közvetve kapcsolódó, nem számlázott - utólag kapott engedmény szerződés szerinti összegét.
7.) A számviteli törvény 41. § (1)-(2) és (4) bekezdése szerint képzett céltartalék összegének felhasználását, csökkenését, megszűnését.
 A garanciális kötelezettségekre, a függő kötelezettségekre, a jövőbeni kötelezettségekre, a korkedvezményes nyugdíjjal és végkielégítéssel kapcsolatos kötelezettségekre képzett céltartalékot a korábban ráfordításként elszámolt összeggel egyezően egyéb bevételként kell elszámolni a zárlati munkák során. A jövőbeni költségekre előző évben képzett céltartalékot ugyanígy kell feloldani. A nem realizált árfolyamveszteség elhatárolása esetén a céltartalékot minden évben újra kell kalkulálni, és a régit megszüntetni. 
8.) A költségek, ráfordítások ellentételezésére - visszafizetési kötelezettség nélkül - az adóhatóságtól, jogszabály által meghatározott szervezettől megkapott, illetve az üzleti évhez kapcsolódóan a mérlegkészítés időpontjáig - a vonatkozó jogszabályi előírásoknak megfelelően - igényelt (járó) támogatás, juttatás összegét.
9.) Az eredeti követelést engedményezőnél (eladónál) az átruházott (engedményezett) követelésnek az engedményes által elismert értékét a követelés átruházásakor.
10.) Az immateriális jószág, a tárgyi eszköz közvetlen értékesítéséből, továbbá az immateriális jószág, a tárgyi eszköz 72. § (4) bekezdésének a) és c) pontja szerinti jogcímen történő átadásából származó bevételt az értékesítéskor, az átadáskor.
11.) A biztosító által fizetett, illetve a mérlegkészítés időpontjáig elfogadott, visszaigazolt - tárgyévi, illetve a tárgyévet megelőző üzleti évi káreseményhez kapcsolódó - összeget.
12.) A követelés eredeti jogosultjánál - ha a követelésre korábban értékvesztést számolt el - a követelés könyv szerinti értékét meghaladóan realizált összeget.
13.) A számviteli törvény 45. § (3) bekezdése szerint halasztott bevételként elhatárolt negatív üzleti vagy cégértékből az üzleti évben a 45. § (4) bekezdése szerint leírt összeget.
14.) Az értékvesztések visszaírt összegeit - ideértve az immateriális javak, a tárgyi eszközök 53. § szerint elszámolt terven felüli értékcsökkenésének visszaírt összegét, továbbá a követelések 55. § (3) bekezdése, a készletek 56. § (4) bekezdése szerint visszaírt értékvesztésének összegét -, valamint a kereskedelmi áruk nyereségjellegű leltárértékelési különbözetének összegét. 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user</author>
  </authors>
  <commentList>
    <comment ref="D16" authorId="0">
      <text>
        <r>
          <rPr>
            <sz val="8"/>
            <rFont val="Tahoma"/>
            <family val="2"/>
          </rPr>
          <t xml:space="preserve">belföldi értékesítés árbevételeként kell elszámolni a belföldi vevőnek értékesített vásárolt és saját termelésű készlet, valamint a belföldi vevőnek teljesített szolgáltatás értékét, függetlenül attól, hogy azt forintban, devizában, valutában, termék- vagy szolgáltatásimporttal egyenlítik ki
</t>
        </r>
      </text>
    </comment>
  </commentList>
</comments>
</file>

<file path=xl/sharedStrings.xml><?xml version="1.0" encoding="utf-8"?>
<sst xmlns="http://schemas.openxmlformats.org/spreadsheetml/2006/main" count="2028" uniqueCount="864">
  <si>
    <t xml:space="preserve"> </t>
  </si>
  <si>
    <t xml:space="preserve"> Statisztikai számjel</t>
  </si>
  <si>
    <t xml:space="preserve"> Kelt: </t>
  </si>
  <si>
    <t xml:space="preserve">    </t>
  </si>
  <si>
    <t>_________________________________</t>
  </si>
  <si>
    <t>P.H.</t>
  </si>
  <si>
    <t>_______________________________________</t>
  </si>
  <si>
    <t>Sor-szám</t>
  </si>
  <si>
    <t>A tétel megnevezése</t>
  </si>
  <si>
    <t>Előző év</t>
  </si>
  <si>
    <t>Előző év(ek) módosításai</t>
  </si>
  <si>
    <t>Tárgyév</t>
  </si>
  <si>
    <t>a</t>
  </si>
  <si>
    <t>b</t>
  </si>
  <si>
    <t>c</t>
  </si>
  <si>
    <t>d</t>
  </si>
  <si>
    <t>e</t>
  </si>
  <si>
    <t>E.   Céltartalékok</t>
  </si>
  <si>
    <t>Főkönyvi szám</t>
  </si>
  <si>
    <t>BESZÁMOLÓ</t>
  </si>
  <si>
    <t xml:space="preserve">Társadalombiztosítási törzsszáma: </t>
  </si>
  <si>
    <t xml:space="preserve">KSH száma: </t>
  </si>
  <si>
    <t xml:space="preserve">Bankszámla száma: </t>
  </si>
  <si>
    <t>EGYSZERŰSÍTETT</t>
  </si>
  <si>
    <t>f</t>
  </si>
  <si>
    <t>g</t>
  </si>
  <si>
    <t>h</t>
  </si>
  <si>
    <t>I.   Immateriális javak</t>
  </si>
  <si>
    <t>II.  Tárgyi eszközök</t>
  </si>
  <si>
    <t>III.  Befektetett pénzügyi eszközök</t>
  </si>
  <si>
    <t>I.    Készletek</t>
  </si>
  <si>
    <t>II.   Követelések</t>
  </si>
  <si>
    <t>III.  Értékpapírok</t>
  </si>
  <si>
    <t>IV.  Pénzeszközök</t>
  </si>
  <si>
    <t>I.     Induló tőke</t>
  </si>
  <si>
    <t xml:space="preserve">II.    Tőkeváltozás </t>
  </si>
  <si>
    <t>- központi költségvetési</t>
  </si>
  <si>
    <t>- helyi önkormányzati</t>
  </si>
  <si>
    <t>Előző év(ek) helyesbítései</t>
  </si>
  <si>
    <t>Vállalkozási tevékenység</t>
  </si>
  <si>
    <t>Összesen</t>
  </si>
  <si>
    <t>51-52-53;81</t>
  </si>
  <si>
    <t>54-55-56;82</t>
  </si>
  <si>
    <t>Növekedés</t>
  </si>
  <si>
    <t>Csökkenés</t>
  </si>
  <si>
    <t>Megnevezés</t>
  </si>
  <si>
    <t>Biztosítási díjak</t>
  </si>
  <si>
    <t>Alapanyagok, segédanyagok költsége</t>
  </si>
  <si>
    <t>Élelmiszerek költsége</t>
  </si>
  <si>
    <t>Gázenergia szolgáltatás díja</t>
  </si>
  <si>
    <t>Vízdíj</t>
  </si>
  <si>
    <t>Rezsianyag költség</t>
  </si>
  <si>
    <t>Munkaruha, védőruha költség</t>
  </si>
  <si>
    <t>Nyomtatványok, irodaszerek költsége</t>
  </si>
  <si>
    <t>Szakmai anyagok költsége</t>
  </si>
  <si>
    <t>Fenntartási, karbantartási anyagok költsége</t>
  </si>
  <si>
    <t>Könyvtári, tanulói könyvek</t>
  </si>
  <si>
    <t>Egyéb anyagok költsége</t>
  </si>
  <si>
    <t>Bérleti díjak, lízingdíjak</t>
  </si>
  <si>
    <t>Karbantartási költségek</t>
  </si>
  <si>
    <t>Hirdetés, reklám, propaganda</t>
  </si>
  <si>
    <t>Oktatás és továbbképzés költsége</t>
  </si>
  <si>
    <t>Utazási és kiküldetési költségek</t>
  </si>
  <si>
    <t>Vásárolt élelmezés</t>
  </si>
  <si>
    <t>Könyv, folyóirat, egyéb információhordozó költsége</t>
  </si>
  <si>
    <t>Épületüzemeltetési egyéb szolgáltatások</t>
  </si>
  <si>
    <t>Tagdíjak</t>
  </si>
  <si>
    <t>Távfűtés</t>
  </si>
  <si>
    <t>Egyéb igénybe vett szolgáltatás</t>
  </si>
  <si>
    <t>Hatósági igazgatási, szolgáltatási díjak, illetékek</t>
  </si>
  <si>
    <t>Pénzügyi, befektetési szolgáltatási díjak</t>
  </si>
  <si>
    <t>Költségként elszámolható adók, járulékok, termékdíjak</t>
  </si>
  <si>
    <t>100 eFt alatti tárgyi eszközök terv szerinti értékcsökkenési leírása</t>
  </si>
  <si>
    <t>100 eFt alatti immateriális javak terv szerinti értékcsökkenése</t>
  </si>
  <si>
    <t>Értékesített, átruházott (engedményezett) követelések könyv szerinti értéke</t>
  </si>
  <si>
    <t>Adók, illetékek, hozzájárulások</t>
  </si>
  <si>
    <t>Befektetett pénzügyi eszközök árfolyamveszteségek</t>
  </si>
  <si>
    <t>872..873</t>
  </si>
  <si>
    <t>Fizetendő kamatok és kamatjellegű ráfordítások</t>
  </si>
  <si>
    <t>875..879</t>
  </si>
  <si>
    <t>Ingatlan bérbeadás árbevétele</t>
  </si>
  <si>
    <t>Egyéb bérleti díjak árbevétele</t>
  </si>
  <si>
    <t>Különféle egyéb bevételek</t>
  </si>
  <si>
    <t>Befektetett pénzügyi eszközök kamatai, árfolyamnyeresége</t>
  </si>
  <si>
    <t>Egyéb kapott (járó) kamatok és kamatjellegű bevételek</t>
  </si>
  <si>
    <t>Pénzügyi műveletek egyéb bevételei</t>
  </si>
  <si>
    <t>971..972+975..979</t>
  </si>
  <si>
    <t xml:space="preserve">Fordulónap: </t>
  </si>
  <si>
    <t>ezer Ft-ban</t>
  </si>
  <si>
    <t>MEGNEVEZÉS</t>
  </si>
  <si>
    <t>Vásárlás</t>
  </si>
  <si>
    <t>Apportálás</t>
  </si>
  <si>
    <t>Előállítás</t>
  </si>
  <si>
    <t>Térítés nélkül átvett</t>
  </si>
  <si>
    <t>Egyéb növekedés</t>
  </si>
  <si>
    <t>Növekedés összesen</t>
  </si>
  <si>
    <t>Selejtezés</t>
  </si>
  <si>
    <t>Eladás</t>
  </si>
  <si>
    <t>Apportba adás</t>
  </si>
  <si>
    <t>Térítés nélkül átadott</t>
  </si>
  <si>
    <t>Egyéb csökkenés</t>
  </si>
  <si>
    <t>Csökkenés összesen</t>
  </si>
  <si>
    <t>Nyitó é.cs.</t>
  </si>
  <si>
    <t>Terv szerinti écs.</t>
  </si>
  <si>
    <t>Terven felüli écs.</t>
  </si>
  <si>
    <t>Záró é. cs.</t>
  </si>
  <si>
    <t>NYITÓ NETTÓ ÉRTÉK</t>
  </si>
  <si>
    <t>ZÁRÓ NETTÓ ÉRTÉK</t>
  </si>
  <si>
    <t>INGATLAN 
ÉS VAGYONI</t>
  </si>
  <si>
    <t>MŰSZAKI  BERENDEZÉS</t>
  </si>
  <si>
    <t>BERUHÁZÁ-
SOK</t>
  </si>
  <si>
    <t>BERUHÁZÁ-
SOKRA</t>
  </si>
  <si>
    <t>TENYÉSZ-</t>
  </si>
  <si>
    <t>ÉRTÉK-</t>
  </si>
  <si>
    <t xml:space="preserve">TÁRGYI </t>
  </si>
  <si>
    <t>ÉRTÉKŰ
JOGOK</t>
  </si>
  <si>
    <t>100 eFt
 alatt</t>
  </si>
  <si>
    <t>100 eFt
 felett</t>
  </si>
  <si>
    <t>FELÚJÍ-
TÁSOK</t>
  </si>
  <si>
    <t>ADOTT ELŐLEGEK</t>
  </si>
  <si>
    <t>ÁLLATOK</t>
  </si>
  <si>
    <t>HELYESBÍTÉS</t>
  </si>
  <si>
    <t>ESZKÖZÖK ÖSSZESEN</t>
  </si>
  <si>
    <t>T.E. belüli átsorolás</t>
  </si>
  <si>
    <t>TENYÉSZ- ÁLLATOK</t>
  </si>
  <si>
    <t>Ingatlanok felújítása</t>
  </si>
  <si>
    <t>Gépek, berendezések, felszerelések felújítása</t>
  </si>
  <si>
    <t>Járművek felújítása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</si>
  <si>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</si>
  <si>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</si>
  <si>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</si>
  <si>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</si>
  <si>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</si>
  <si>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</si>
  <si>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</si>
  <si>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</si>
  <si>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</si>
  <si>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</si>
  <si>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Immateriális javak beszerzése</t>
  </si>
  <si>
    <t>Ingatlanok vásárlása, létesítése (földterület nélkül)</t>
  </si>
  <si>
    <t>Földterület vásárlás</t>
  </si>
  <si>
    <t>Gépek, berendezések, felszerelések vásárlása, létesítése</t>
  </si>
  <si>
    <t>Járművek beszerzése</t>
  </si>
  <si>
    <t>Tenyészállatok beszerzése</t>
  </si>
  <si>
    <t>11.</t>
  </si>
  <si>
    <t>12.</t>
  </si>
  <si>
    <t>Felújítás összesen (1+2+3)</t>
  </si>
  <si>
    <t>Vásárlás, létesítés összesen (4+5+6+7+8+9+10)</t>
  </si>
  <si>
    <t>Felhalmozási kiadások összesen (4+11)</t>
  </si>
  <si>
    <t>Üzemanyagok költsége</t>
  </si>
  <si>
    <t>Kenő-, hajtó- és tüzelőanyagok költsége</t>
  </si>
  <si>
    <t>Takarító- és tisztítószerek költsége</t>
  </si>
  <si>
    <t>Közoktatási normatív támogatás visszatérítése</t>
  </si>
  <si>
    <t>5152..5159</t>
  </si>
  <si>
    <t>Felhalmozási kiadások terve és teljesítése</t>
  </si>
  <si>
    <t>KÖLTSÉGVETÉS</t>
  </si>
  <si>
    <t>NYITÓ BRUTTÓ ÉRTÉK</t>
  </si>
  <si>
    <t>ZÁRÓ BRUTTÓ ÉRTÉK</t>
  </si>
  <si>
    <t>Egészségügyi, foglalkozás egészségügyi szolgáltatás</t>
  </si>
  <si>
    <t>=</t>
  </si>
  <si>
    <t>Immateriális javak állományváltozása: Összes nyitó nettó érték</t>
  </si>
  <si>
    <t>Immateriális javak állományváltozása: Összes záró nettó érték</t>
  </si>
  <si>
    <t>Tárgyi eszközök állományváltozása: Összes nyitó nettó érték</t>
  </si>
  <si>
    <t>Tárgyi eszközök állományváltozása: Összes záró nettó érték</t>
  </si>
  <si>
    <t>Immateriális javak: Mérleg, eszköz oldal, 2. sor Előző év adata</t>
  </si>
  <si>
    <t>Immateriális javak :  Mérleg, eszköz oldal, 2. sor Tárgyév adata</t>
  </si>
  <si>
    <t>Tárgyi eszközök: Mérleg, eszköz oldal, 3. sor Előző év adata</t>
  </si>
  <si>
    <t>Tárgyi eszközök: Mérleg, eszköz oldal, 3. sor Tárgyév adata</t>
  </si>
  <si>
    <t>Érték</t>
  </si>
  <si>
    <t>Eltérés</t>
  </si>
  <si>
    <t>Immateriális javak állományváltozása: Terv szerinti écs.összesen + Tárgyi eszközök állományváltozása: Terv szerinti écs. Összesen</t>
  </si>
  <si>
    <t>91-94</t>
  </si>
  <si>
    <t>91111%</t>
  </si>
  <si>
    <t>91112%</t>
  </si>
  <si>
    <t>91113%</t>
  </si>
  <si>
    <t>91114%</t>
  </si>
  <si>
    <t>9112%</t>
  </si>
  <si>
    <t>9113%</t>
  </si>
  <si>
    <t>9114%</t>
  </si>
  <si>
    <t>9115%</t>
  </si>
  <si>
    <t>9116%</t>
  </si>
  <si>
    <t>91115..91119+9117..9119</t>
  </si>
  <si>
    <t>961%</t>
  </si>
  <si>
    <t>962%</t>
  </si>
  <si>
    <t>96341%</t>
  </si>
  <si>
    <t>96342%</t>
  </si>
  <si>
    <t>96343%</t>
  </si>
  <si>
    <t>96344%</t>
  </si>
  <si>
    <t>96345%</t>
  </si>
  <si>
    <t>96346%</t>
  </si>
  <si>
    <t>96347%</t>
  </si>
  <si>
    <t>96348..96349</t>
  </si>
  <si>
    <t>96351%</t>
  </si>
  <si>
    <t>96352%</t>
  </si>
  <si>
    <t>96353%</t>
  </si>
  <si>
    <t>96354%</t>
  </si>
  <si>
    <t>96355..96359</t>
  </si>
  <si>
    <t>+9636%+9671%</t>
  </si>
  <si>
    <t>96741%</t>
  </si>
  <si>
    <t>96742%</t>
  </si>
  <si>
    <t>973%</t>
  </si>
  <si>
    <t>974%</t>
  </si>
  <si>
    <t>9694%</t>
  </si>
  <si>
    <t>9631%+968%</t>
  </si>
  <si>
    <t>98%</t>
  </si>
  <si>
    <t>9893%</t>
  </si>
  <si>
    <t>98931%</t>
  </si>
  <si>
    <t>98932%</t>
  </si>
  <si>
    <t>98933%</t>
  </si>
  <si>
    <t>Villamos energia szolgáltatás díja</t>
  </si>
  <si>
    <t>Egy éven belül elhasználódó eszközök, szerszámok, műszerek költsége</t>
  </si>
  <si>
    <t>Szállítás, rakodás, raktározás költségei</t>
  </si>
  <si>
    <t>Pénzügyi műveletek egyéb ráfordítása</t>
  </si>
  <si>
    <t>5111%</t>
  </si>
  <si>
    <t>5112-ből kézi bontás</t>
  </si>
  <si>
    <t>51131%</t>
  </si>
  <si>
    <t>51132%</t>
  </si>
  <si>
    <t>51133%</t>
  </si>
  <si>
    <t>5121%</t>
  </si>
  <si>
    <t>5122%</t>
  </si>
  <si>
    <t>5123%</t>
  </si>
  <si>
    <t>5124%</t>
  </si>
  <si>
    <t>513%</t>
  </si>
  <si>
    <t>514%</t>
  </si>
  <si>
    <t>5151%</t>
  </si>
  <si>
    <t>5161%</t>
  </si>
  <si>
    <t>517%</t>
  </si>
  <si>
    <t>521%</t>
  </si>
  <si>
    <t>522%</t>
  </si>
  <si>
    <t>523%</t>
  </si>
  <si>
    <t>524%</t>
  </si>
  <si>
    <t>525%</t>
  </si>
  <si>
    <t>526%</t>
  </si>
  <si>
    <t>528%</t>
  </si>
  <si>
    <t>5292%</t>
  </si>
  <si>
    <t>5293%</t>
  </si>
  <si>
    <t>5295%</t>
  </si>
  <si>
    <t>5296%</t>
  </si>
  <si>
    <t>5297%</t>
  </si>
  <si>
    <t>Orvosi, egészségügyi szolgáltatás</t>
  </si>
  <si>
    <t>5298%</t>
  </si>
  <si>
    <t>5294%+5299%</t>
  </si>
  <si>
    <t>531%</t>
  </si>
  <si>
    <t>532%</t>
  </si>
  <si>
    <t>814%</t>
  </si>
  <si>
    <t>815%</t>
  </si>
  <si>
    <t>541%</t>
  </si>
  <si>
    <t>5421%</t>
  </si>
  <si>
    <t>5422%</t>
  </si>
  <si>
    <t>5423%</t>
  </si>
  <si>
    <t>5424..5429</t>
  </si>
  <si>
    <t>543%</t>
  </si>
  <si>
    <t>544%</t>
  </si>
  <si>
    <t>545%</t>
  </si>
  <si>
    <t>546%</t>
  </si>
  <si>
    <t>547..549</t>
  </si>
  <si>
    <t>5515%</t>
  </si>
  <si>
    <t>5516%</t>
  </si>
  <si>
    <t>5517%</t>
  </si>
  <si>
    <t>5511..5514; 5518..5519</t>
  </si>
  <si>
    <t>55211%</t>
  </si>
  <si>
    <t>55212%</t>
  </si>
  <si>
    <t>55213..55299</t>
  </si>
  <si>
    <t>553%</t>
  </si>
  <si>
    <t>554%</t>
  </si>
  <si>
    <t>555%</t>
  </si>
  <si>
    <t>556%</t>
  </si>
  <si>
    <t>557%</t>
  </si>
  <si>
    <t>5591%</t>
  </si>
  <si>
    <t>5592%</t>
  </si>
  <si>
    <t>5595%</t>
  </si>
  <si>
    <t>558%+5593..5594+5596..5599</t>
  </si>
  <si>
    <t>862%</t>
  </si>
  <si>
    <t>8634%</t>
  </si>
  <si>
    <t>871%</t>
  </si>
  <si>
    <t>88%</t>
  </si>
  <si>
    <t>89%</t>
  </si>
  <si>
    <t>Gyógyszerek költsége</t>
  </si>
  <si>
    <t>Vegyszerek költsége</t>
  </si>
  <si>
    <t>Mosószerek költsége</t>
  </si>
  <si>
    <t>5164%</t>
  </si>
  <si>
    <r>
      <t>9632..9633+</t>
    </r>
    <r>
      <rPr>
        <sz val="10"/>
        <rFont val="Tahoma"/>
        <family val="2"/>
      </rPr>
      <t>9637</t>
    </r>
    <r>
      <rPr>
        <sz val="10"/>
        <rFont val="Tahoma"/>
        <family val="2"/>
      </rPr>
      <t>..9639+964%</t>
    </r>
    <r>
      <rPr>
        <sz val="10"/>
        <rFont val="Tahoma"/>
        <family val="2"/>
      </rPr>
      <t>+</t>
    </r>
    <r>
      <rPr>
        <sz val="10"/>
        <rFont val="Tahoma"/>
        <family val="2"/>
      </rPr>
      <t>9691..9693+9695..9699</t>
    </r>
  </si>
  <si>
    <r>
      <t>5125..5129</t>
    </r>
    <r>
      <rPr>
        <sz val="10"/>
        <rFont val="Tahoma"/>
        <family val="2"/>
      </rPr>
      <t>+5162..5163+5165..5169+</t>
    </r>
    <r>
      <rPr>
        <sz val="10"/>
        <rFont val="Tahoma"/>
        <family val="2"/>
      </rPr>
      <t>518..519</t>
    </r>
  </si>
  <si>
    <t>Név</t>
  </si>
  <si>
    <t>Cím</t>
  </si>
  <si>
    <t>Adószám</t>
  </si>
  <si>
    <t>KSH kód</t>
  </si>
  <si>
    <t>Adószáma:</t>
  </si>
  <si>
    <t>Bankszámlaszám</t>
  </si>
  <si>
    <t>OM / ágazati azonosító</t>
  </si>
  <si>
    <t xml:space="preserve">Dátum: </t>
  </si>
  <si>
    <t>PH.</t>
  </si>
  <si>
    <t>Fordulónap</t>
  </si>
  <si>
    <t>Kelt:</t>
  </si>
  <si>
    <t>48</t>
  </si>
  <si>
    <t>1. Alaptevékenységből származó eredmény</t>
  </si>
  <si>
    <t>2. Vállalkozási tevékenységből származó eredmény</t>
  </si>
  <si>
    <t>a) egyházi támogatások</t>
  </si>
  <si>
    <t>b) központi költségvetési támogatások</t>
  </si>
  <si>
    <t>c) helyi önkormányzati támogatások</t>
  </si>
  <si>
    <t>d) egyéb támogatások</t>
  </si>
  <si>
    <t>Egyházközség neve:</t>
  </si>
  <si>
    <t>Temető árbevétele</t>
  </si>
  <si>
    <t>Iratterjesztés árbevétele</t>
  </si>
  <si>
    <t>Harangozás árbevétele</t>
  </si>
  <si>
    <t>Alaptevékenység egyéb általános árbevétele</t>
  </si>
  <si>
    <t>ii) Vállalkozási tevékenység árbevélete</t>
  </si>
  <si>
    <t xml:space="preserve">iii) Közvetített szolgáltatások árbevétele </t>
  </si>
  <si>
    <t>iv) Egyéb továbbszámlázott tételekből eredő bevételek (visszatérítés)</t>
  </si>
  <si>
    <t>ebből lelkészlakáshoz kapcsolódó visszatérítés</t>
  </si>
  <si>
    <t>ii) Értékesített, átruházott (engedményezett követelések) elismert értéke</t>
  </si>
  <si>
    <t>v) Különféle egyéb bevételek (20..22)</t>
  </si>
  <si>
    <t>Pályázati bevételek (nem egyházi)</t>
  </si>
  <si>
    <t>Káreseménnyel kapcsolatban kapott bevételek, biztosító által megítélt bevételek</t>
  </si>
  <si>
    <t>vi) Támogatások (a+b+c+d)</t>
  </si>
  <si>
    <t>a ) Egyházi támogatás (aa+ab)</t>
  </si>
  <si>
    <t>aa) Belföldi belső egyházi (26..33)</t>
  </si>
  <si>
    <t>-Működési támogatás</t>
  </si>
  <si>
    <t>-Gusztáv Adolf segély</t>
  </si>
  <si>
    <t>-Más egyházi jogi személytől</t>
  </si>
  <si>
    <t>-Egyházi pályázati támogatás</t>
  </si>
  <si>
    <t>-Pályázati előkészítési és önrész támogatás</t>
  </si>
  <si>
    <t>-Belső egyházi forrásból kapott egyéb juttatás</t>
  </si>
  <si>
    <t>ab) Külföldi egyházi</t>
  </si>
  <si>
    <t>b) Központi költségvetés (36..40)</t>
  </si>
  <si>
    <t>-Köznevelési normatív támogatás</t>
  </si>
  <si>
    <t>-Szociális normatív támogatás</t>
  </si>
  <si>
    <t>-Hitoktatási, munkaügyi költségvetési támogatás</t>
  </si>
  <si>
    <t>-Járadék támogatás</t>
  </si>
  <si>
    <t>-Egyéb központi költségvetési támogatás</t>
  </si>
  <si>
    <t>c) Helyi, megyei önkormányzati támogatás</t>
  </si>
  <si>
    <t>d) Egyéb támogatások (da+db+dc)</t>
  </si>
  <si>
    <t>da) Gazdálkodó szervektől (44..46)</t>
  </si>
  <si>
    <t>-Vállalkozástól</t>
  </si>
  <si>
    <t>-Saját alapítványtól</t>
  </si>
  <si>
    <t>-Egyéb</t>
  </si>
  <si>
    <t>db) Gyülekezeti tagoktól, magánszemélyektől (48..52)</t>
  </si>
  <si>
    <t>-Egyházfenntartói járulék</t>
  </si>
  <si>
    <t>-Adomány</t>
  </si>
  <si>
    <t>-Perselypénz</t>
  </si>
  <si>
    <t>-Céladomány</t>
  </si>
  <si>
    <t>-Egyéb adomány</t>
  </si>
  <si>
    <t>dc) Továbbítandó egyéb támogatások, bevételek</t>
  </si>
  <si>
    <t>b) Központi költségvetés</t>
  </si>
  <si>
    <t>Lelkészlakás</t>
  </si>
  <si>
    <t>Más gyülekezeti helyiség</t>
  </si>
  <si>
    <t>-Munkaruha költsége</t>
  </si>
  <si>
    <t>-Egy éven belül elhasználódó eszközök, szerszámok költsége</t>
  </si>
  <si>
    <t>Gépjárművek</t>
  </si>
  <si>
    <t>Egyéb</t>
  </si>
  <si>
    <t>Lelkészi szolgálati gépjármű</t>
  </si>
  <si>
    <t>Nem lelkészi gépjármű</t>
  </si>
  <si>
    <t>-Takarító- és tisztítószerek költsége</t>
  </si>
  <si>
    <t>-Egyéb anyagok költsége</t>
  </si>
  <si>
    <t>-Szállítási, raktározási költség</t>
  </si>
  <si>
    <t>-Hirdetés, reklám költségek</t>
  </si>
  <si>
    <t>-Utazási és kiküldetési költségek, saját gépkocsi használat</t>
  </si>
  <si>
    <t>-Szakértői díjak</t>
  </si>
  <si>
    <t>-Posta, telefon és egyéb telekommunikációs költségek</t>
  </si>
  <si>
    <t>-Távfűtés</t>
  </si>
  <si>
    <t>-Egyéb igénybe vett szolgáltatás</t>
  </si>
  <si>
    <t>-Hatósági igazgatási, szolgáltatási díjak, illetékek</t>
  </si>
  <si>
    <t>Ingatlan</t>
  </si>
  <si>
    <t>-Költségként elszámolható adók, járulékok</t>
  </si>
  <si>
    <t>-Különféle egyéb szolgáltatások költsége</t>
  </si>
  <si>
    <t>- Lelkészek illetménye egyházi szolgálatért</t>
  </si>
  <si>
    <t>- Lelkészi egyéb juttatások</t>
  </si>
  <si>
    <t>- Nem lelkészi alkalmazottak illetménye</t>
  </si>
  <si>
    <t>- Megbízási díjak</t>
  </si>
  <si>
    <t>- Egyéb munkavégzéshez kapcsolódó juttatások</t>
  </si>
  <si>
    <t>- Napidíj, utiköltség térítés</t>
  </si>
  <si>
    <t>Lelkészeknek</t>
  </si>
  <si>
    <t>Nem lelkész alkalmazottaknak</t>
  </si>
  <si>
    <t>- Egyéb jóléti és kulturális költségek</t>
  </si>
  <si>
    <t>- Munkáltatót terhelő személyi jövedelemadó</t>
  </si>
  <si>
    <t>Hitéleti tevékenységhez kapcsolódó</t>
  </si>
  <si>
    <t>Adóköteles reprezentáció</t>
  </si>
  <si>
    <t>-Albérleti hozzájárulás, lakásépítési támogatás</t>
  </si>
  <si>
    <t>-Közlekedési költségtérítés, munkába járás</t>
  </si>
  <si>
    <t>-Választott tisztségviselők díja</t>
  </si>
  <si>
    <t>-Segélyek, szociális támogatások</t>
  </si>
  <si>
    <t>-Egyéb személyi jellegű kifizetések</t>
  </si>
  <si>
    <t>-Szociális hozzájárulási adó</t>
  </si>
  <si>
    <t>-Egészségügyi hozzájulás</t>
  </si>
  <si>
    <t>-Rehabilitációs hozzájulás</t>
  </si>
  <si>
    <t>-Fenntartói nyugdíjjárulék  (Zelenka Pál SzA)</t>
  </si>
  <si>
    <t>-Egyéb bérjárulék</t>
  </si>
  <si>
    <t>Káreseménnyel kapcsolatos fizetések, fizetendő összege, káresemények ráfordítása</t>
  </si>
  <si>
    <t>Bírságok, kötbérek, késedelmi kamatok, kártérítések</t>
  </si>
  <si>
    <t>-Egyházmegyei járulék</t>
  </si>
  <si>
    <t>-Más egyházi jogi személynek adott támogatás</t>
  </si>
  <si>
    <t>ab) Külföldi egyháznak</t>
  </si>
  <si>
    <t>-Hitoktatási, munkaügyi költségvetési támogatás átadása</t>
  </si>
  <si>
    <t>-Egyéb központi költségvetési támogatás átadása</t>
  </si>
  <si>
    <t>-Saját alapítványnak</t>
  </si>
  <si>
    <t>cb) Továbbítandó egyéb támogatások, bevételek átadása</t>
  </si>
  <si>
    <t>- Lelkészi nyugdíjjárulék</t>
  </si>
  <si>
    <t>- Személyi jövedelemadó</t>
  </si>
  <si>
    <t>- Alkalmazottak járulékai, egyéb levonások</t>
  </si>
  <si>
    <t>-Kölcsöntörlesztés</t>
  </si>
  <si>
    <t>-Előleg</t>
  </si>
  <si>
    <t>- Beruházási kiadások (új létesítmény, felújítás, eszközbeszerzés, gépjármű)</t>
  </si>
  <si>
    <t>Gyülekezeti tagoktól származó bevételek</t>
  </si>
  <si>
    <t>Gazdálkodásból származó bevételek</t>
  </si>
  <si>
    <t>Működési támogatás jellegű bevételek</t>
  </si>
  <si>
    <t>Nem lelkészi alkalmazottakkal kapcsolatos költségek</t>
  </si>
  <si>
    <t>Lelkészlakással kapcsolatos kiadások</t>
  </si>
  <si>
    <t>Gépjárművekkel kapcsolatos kiadások</t>
  </si>
  <si>
    <t>Belmisszióval kapcsolatos kiadások</t>
  </si>
  <si>
    <t>Ifjúsági táborok költsége</t>
  </si>
  <si>
    <t>Temetőfenntartás költsége</t>
  </si>
  <si>
    <t>Igénybe vett szolgáltatások költsége (86..102)</t>
  </si>
  <si>
    <t>Egyéb szolgáltatások költsége (104..108)</t>
  </si>
  <si>
    <t>d) Gyülekezeti tagoktól, magánszemélyektől, gazdálkodó szervektől</t>
  </si>
  <si>
    <t>e) Eladott közvetített szogláltatások értéke</t>
  </si>
  <si>
    <t>dc) Továbbítandó egyéb támogatások</t>
  </si>
  <si>
    <t>Más különféle egyéb ráfordítások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</si>
  <si>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</si>
  <si>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</si>
  <si>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</si>
  <si>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</si>
  <si>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</si>
  <si>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</si>
  <si>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</si>
  <si>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</si>
  <si>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</si>
  <si>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</si>
  <si>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</si>
  <si>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</si>
  <si>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</si>
  <si>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</si>
  <si>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</si>
  <si>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</si>
  <si>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</si>
  <si>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</si>
  <si>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</si>
  <si>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</si>
  <si>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</si>
  <si>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</si>
  <si>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</si>
  <si>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</si>
  <si>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</si>
  <si>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</si>
  <si>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</si>
  <si>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</si>
  <si>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</si>
  <si>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Lelkészi szolgálattal kapcsolatos elkülöníthető költségek</t>
  </si>
  <si>
    <t>Egyedi kigyűjtés lehet csak</t>
  </si>
  <si>
    <t>A. NYITÓ PÉNZESZKÖZ</t>
  </si>
  <si>
    <t>G. ZÁRÓ PÉNZESZKÖZ</t>
  </si>
  <si>
    <t>Záró pénzeszközök Mérlegben</t>
  </si>
  <si>
    <t>Egyszerűsített  beszámoló MÉRLEGE</t>
  </si>
  <si>
    <t>III.   Egyszerűsített mérleg szerinti eredmény</t>
  </si>
  <si>
    <t>A. Befektetett eszközök (2.+3.+4. sorok)</t>
  </si>
  <si>
    <t>B.  Forgóeszközök (6.+7.+8.+9. sorok)</t>
  </si>
  <si>
    <t xml:space="preserve"> ESZKÖZÖK ÖSSZESEN (1.+5. sorok)</t>
  </si>
  <si>
    <t>D. Tartalék</t>
  </si>
  <si>
    <r>
      <t xml:space="preserve">F.   Kötelezettségek </t>
    </r>
    <r>
      <rPr>
        <sz val="12"/>
        <rFont val="Arial CE"/>
        <family val="2"/>
      </rPr>
      <t>(20+21. sorok)</t>
    </r>
  </si>
  <si>
    <r>
      <t xml:space="preserve"> FORRÁSOK ÖSSZESEN </t>
    </r>
    <r>
      <rPr>
        <sz val="10"/>
        <rFont val="Arial CE"/>
        <family val="2"/>
      </rPr>
      <t>(11.+17.+18.+19. sorok)</t>
    </r>
  </si>
  <si>
    <t>A. Végleges pénzbevételek, elszámolt bevételek (I. + II.)</t>
  </si>
  <si>
    <t>I. Pénzügyileg rendezett bevételek</t>
  </si>
  <si>
    <t xml:space="preserve">ebből </t>
  </si>
  <si>
    <t>II. Pénzbevételt nem jelentő bevételek</t>
  </si>
  <si>
    <t>B. Végleges pénzkiadások, elszámolt ráfordítások (III. +IV. + V. + VI.)</t>
  </si>
  <si>
    <t>III. Ráfordításként érvényesíthető kiadások</t>
  </si>
  <si>
    <t>IV. Ráfordítást jelentő eszközváltozások</t>
  </si>
  <si>
    <t>V. Ráfordítást jelentő elszámolások</t>
  </si>
  <si>
    <t>VI. Ráfordításként nem érvényesíthető kiadások</t>
  </si>
  <si>
    <t>C. Tárgyévi pénzügyi eredmény (I.-III+VI.)</t>
  </si>
  <si>
    <t>D. Nem pénzben realizált eredmény ( II.-(IV.+V.))</t>
  </si>
  <si>
    <t>E. Adózás előtti eredmény ((I.+II.)-(III.+IV.+V.)</t>
  </si>
  <si>
    <t>4. Nem pénzben kiegyenlített értékesítés nettó árbevétele</t>
  </si>
  <si>
    <t>5. Nem pénzben kiegyenlített egyéb bevételek</t>
  </si>
  <si>
    <t>III. Ráfordításként érvényesíthető kiadások (7+8+9+10)</t>
  </si>
  <si>
    <t>Nem pénzben kiegyenlített, nem beruházási célú beszerzések</t>
  </si>
  <si>
    <t>Természetben adott juttatások</t>
  </si>
  <si>
    <t>Nem pénzben kiegyenlített ráfordítások</t>
  </si>
  <si>
    <t>Értékvesztés</t>
  </si>
  <si>
    <t>Egyéb kiadások</t>
  </si>
  <si>
    <t>B. VÉGLEGES PÉNZKIADÁSOK, ELSZÁMOLT RÁFORDÍTÁSOK (III.+IV.+V.+VI.)</t>
  </si>
  <si>
    <t>C. TÁRGYÉVI PÉNZÜGYI EREDMÉNY (I.-III.+VI.)</t>
  </si>
  <si>
    <t>D. NEM PÉNZBEN REALIZÁLT EREDMÉNY (II.-(IV.+V.)</t>
  </si>
  <si>
    <t>E. ADÓZÁS ELŐTTI EREDMÉNY ((I.+II.)-(III.+IV.+V.)</t>
  </si>
  <si>
    <t>4.  Rendkívüli bevételek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</si>
  <si>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</si>
  <si>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</si>
  <si>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</si>
  <si>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</si>
  <si>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</si>
  <si>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</si>
  <si>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</si>
  <si>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</si>
  <si>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</si>
  <si>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</si>
  <si>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</si>
  <si>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</si>
  <si>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</si>
  <si>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</si>
  <si>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</si>
  <si>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</si>
  <si>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</si>
  <si>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</si>
  <si>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49</t>
  </si>
  <si>
    <t>50</t>
  </si>
  <si>
    <t>51</t>
  </si>
  <si>
    <t>i) Alaptevékenység általános jellegű árbevétele (4..9)</t>
  </si>
  <si>
    <t>II. Pénzbevételt nem jelentő bevételek (4+5+6)</t>
  </si>
  <si>
    <t>A. VÉGLEGES PÉNZBEVÉTELEK, ELSZÁMOLT BEVÉTELEK (I.+II.)</t>
  </si>
  <si>
    <t>III. Ráfordításként érvényesíthető kiadások (7+8+9+10+11)</t>
  </si>
  <si>
    <t>Tartalék levezetése</t>
  </si>
  <si>
    <t>Saját termelésű készletek (+)</t>
  </si>
  <si>
    <t>Vevők  (+)</t>
  </si>
  <si>
    <t>Jogszerűen igényelt, de fordulónapig pénzügyileg nem rendezett támogatások (+)</t>
  </si>
  <si>
    <t>Pénzmozgásból származó devizás követelések és kötelezettségek átértékeléséből adódó, a mérlegbe is beállított, de bevételként el nem számolható árfolyamnyereség (+)</t>
  </si>
  <si>
    <t>Szállítók (-)</t>
  </si>
  <si>
    <t>TARTALÉK (-,+)</t>
  </si>
  <si>
    <t xml:space="preserve">Nem könyvelt, csak az analitikában nyilvántartott kötelezettségek (-) </t>
  </si>
  <si>
    <t>Tárgyi eszköz nettó értéke</t>
  </si>
  <si>
    <t>Céltartalékok (-)</t>
  </si>
  <si>
    <t>Régi nyomtatvány sora</t>
  </si>
  <si>
    <t>901-01</t>
  </si>
  <si>
    <t>901-02</t>
  </si>
  <si>
    <t>901-03</t>
  </si>
  <si>
    <t>901-04</t>
  </si>
  <si>
    <t>901-05</t>
  </si>
  <si>
    <t>903-01,02</t>
  </si>
  <si>
    <t>903-03</t>
  </si>
  <si>
    <t>903-04</t>
  </si>
  <si>
    <t>903-06</t>
  </si>
  <si>
    <t>903-07</t>
  </si>
  <si>
    <t>903-08</t>
  </si>
  <si>
    <t>904-01</t>
  </si>
  <si>
    <t>904-03</t>
  </si>
  <si>
    <t>904-04</t>
  </si>
  <si>
    <t>904-06</t>
  </si>
  <si>
    <t>904-07</t>
  </si>
  <si>
    <t>906-01,05</t>
  </si>
  <si>
    <t>906-03</t>
  </si>
  <si>
    <t>906-06</t>
  </si>
  <si>
    <t>906-02, 906-07</t>
  </si>
  <si>
    <t>907-01</t>
  </si>
  <si>
    <t>907-03</t>
  </si>
  <si>
    <t>907-02</t>
  </si>
  <si>
    <t>907-04</t>
  </si>
  <si>
    <t>907-05</t>
  </si>
  <si>
    <t>908-01</t>
  </si>
  <si>
    <t>908-05</t>
  </si>
  <si>
    <t>908-02,03,04,06,07</t>
  </si>
  <si>
    <t>909-01,02</t>
  </si>
  <si>
    <t>909-03</t>
  </si>
  <si>
    <t>909-04</t>
  </si>
  <si>
    <t>909-07</t>
  </si>
  <si>
    <t>501-01</t>
  </si>
  <si>
    <t>501-02</t>
  </si>
  <si>
    <t>501-03,04</t>
  </si>
  <si>
    <t>501-05</t>
  </si>
  <si>
    <t>502-01</t>
  </si>
  <si>
    <t>502-05</t>
  </si>
  <si>
    <t>502-02,03,04,06</t>
  </si>
  <si>
    <t>504-01</t>
  </si>
  <si>
    <t>502-14</t>
  </si>
  <si>
    <t>502-12</t>
  </si>
  <si>
    <t>503-01</t>
  </si>
  <si>
    <t>503-02</t>
  </si>
  <si>
    <t>503-03</t>
  </si>
  <si>
    <t>503-04</t>
  </si>
  <si>
    <t>503-05</t>
  </si>
  <si>
    <t>503-06</t>
  </si>
  <si>
    <t>503-07</t>
  </si>
  <si>
    <t>503-08</t>
  </si>
  <si>
    <t>503-09</t>
  </si>
  <si>
    <t>503-10</t>
  </si>
  <si>
    <t>503-11</t>
  </si>
  <si>
    <t>503-12</t>
  </si>
  <si>
    <t>503-14</t>
  </si>
  <si>
    <t>503-15</t>
  </si>
  <si>
    <t>504-02</t>
  </si>
  <si>
    <t>504-03</t>
  </si>
  <si>
    <t>504-04</t>
  </si>
  <si>
    <t>504-06</t>
  </si>
  <si>
    <t>505-01,02,03,04,06</t>
  </si>
  <si>
    <t>506-01</t>
  </si>
  <si>
    <t>506-02</t>
  </si>
  <si>
    <t>506-03</t>
  </si>
  <si>
    <t>507-03</t>
  </si>
  <si>
    <t>507-02,01</t>
  </si>
  <si>
    <t>510-01</t>
  </si>
  <si>
    <t>510-02</t>
  </si>
  <si>
    <t>510-04,05</t>
  </si>
  <si>
    <t>510-03</t>
  </si>
  <si>
    <t>512-01</t>
  </si>
  <si>
    <t>512-02</t>
  </si>
  <si>
    <t>512-03</t>
  </si>
  <si>
    <t>514-02</t>
  </si>
  <si>
    <t>514-01</t>
  </si>
  <si>
    <t>512-10</t>
  </si>
  <si>
    <t>513</t>
  </si>
  <si>
    <t>- Egyéb átfutó tétel (Bank Pénztár közötti pénzmozgás)</t>
  </si>
  <si>
    <t>-Beruházási támogatás</t>
  </si>
  <si>
    <t>Az egyházközség megnevezése:</t>
  </si>
  <si>
    <t>Az egyházközség székhelye:</t>
  </si>
  <si>
    <t>lelkész</t>
  </si>
  <si>
    <t>felügyelő</t>
  </si>
  <si>
    <t>számvevőszéki elnök</t>
  </si>
  <si>
    <t>péntáros</t>
  </si>
  <si>
    <t xml:space="preserve">A beszámolót a/az ……………………………………………...………………..egyházmegye presbitériuma </t>
  </si>
  <si>
    <t>esperes</t>
  </si>
  <si>
    <t>egyházmegyei felügyelő</t>
  </si>
  <si>
    <t>egyházmegyei számvevőszéki elnök</t>
  </si>
  <si>
    <t xml:space="preserve">A költségvetést a/az ……………………………………………...………………..egyházmegye presbitériuma </t>
  </si>
  <si>
    <t xml:space="preserve"> Ft-ban</t>
  </si>
  <si>
    <t>Szöveges magyarázat</t>
  </si>
  <si>
    <t xml:space="preserve">a ) egyházi támogatások </t>
  </si>
  <si>
    <t>Immateriális javak terv szerinti és terven felüli értékcsökkenése</t>
  </si>
  <si>
    <t>Tárgyi eszközök terv szerinti és terven felüli értékcsökkenési leírása</t>
  </si>
  <si>
    <t>-Köznevelési támogatás</t>
  </si>
  <si>
    <t>-Szociális támogatás</t>
  </si>
  <si>
    <t>-Köznevelési támogatás átadása</t>
  </si>
  <si>
    <t>-Szociális támogatás átadása</t>
  </si>
  <si>
    <t xml:space="preserve"> ebből Iratterjesztés költsége</t>
  </si>
  <si>
    <t>PÉNZFORGALMI BEVÉTELEK</t>
  </si>
  <si>
    <t>PÉNZFORGALMI KIADÁSOK</t>
  </si>
  <si>
    <t xml:space="preserve">II. Követelések </t>
  </si>
  <si>
    <t>F. Kötelezettségek</t>
  </si>
  <si>
    <t>IMMATERIÁLIS JAVAK ÉS TÁRGYI ESZKÖZÖK ÁLLOMÁNYVÁLTOZÁSA</t>
  </si>
  <si>
    <t>IMMATERIÁLIS JAVAK</t>
  </si>
  <si>
    <t>Vagyoni értékű jogok</t>
  </si>
  <si>
    <t>Szellemi termékek</t>
  </si>
  <si>
    <t>Ft-ban</t>
  </si>
  <si>
    <t>Költségvetés elkészítésének dátuma</t>
  </si>
  <si>
    <t>Beszámoló (zárszámadás) elkészítésének dátuma</t>
  </si>
  <si>
    <t>Van elfogadott Tárgyévi módosított költségvetés?</t>
  </si>
  <si>
    <t>igen = 1     nem = 0</t>
  </si>
  <si>
    <t>Fordulónap:</t>
  </si>
  <si>
    <t>Alap- tevékenység</t>
  </si>
  <si>
    <t>Alaptev.</t>
  </si>
  <si>
    <t>Vállalk. tev.</t>
  </si>
  <si>
    <t>Egyszerűsített beszámoló EREDMÉNYLEVEZETÉS</t>
  </si>
  <si>
    <t>i</t>
  </si>
  <si>
    <t>j</t>
  </si>
  <si>
    <t>k</t>
  </si>
  <si>
    <t>Ha rendelkezésre áll olyan alapdokumentum, amely az alapításkor átadott vagyont tartalmazza, annak az összege.</t>
  </si>
  <si>
    <t>Számított érték! A Tőkeváltozás az Összes Eszköz és az Összes Forrás (Tőkeváltozáson kívü) különbözete!</t>
  </si>
  <si>
    <t>iii) Közvetített szolgáltatások árbevétele (pl. visszatérítések)</t>
  </si>
  <si>
    <t>iv) Egyéb tevékenység árbevétele</t>
  </si>
  <si>
    <t>909-ből</t>
  </si>
  <si>
    <t>kötelezettség beszámításával rendezett bevételek</t>
  </si>
  <si>
    <t>értékesített tárgyi eszköz nettó értékének kivezetése</t>
  </si>
  <si>
    <t>pl. temetés díjszabás nélküli nyújtása</t>
  </si>
  <si>
    <t>-Követelések törlesztése</t>
  </si>
  <si>
    <t>- Készpénz</t>
  </si>
  <si>
    <t>- Folyószámla</t>
  </si>
  <si>
    <t>- Betét, elkülönített betét</t>
  </si>
  <si>
    <t>Egyszerűsített pénzforgalmi egyeztetés, egyéb tájékoztató adatok</t>
  </si>
  <si>
    <t>-Kötelezettségek törlesztése</t>
  </si>
  <si>
    <t>Számlakövetelés</t>
  </si>
  <si>
    <t>Adó és járulékkövetelés</t>
  </si>
  <si>
    <t>Egyéb követelés</t>
  </si>
  <si>
    <t xml:space="preserve">   - magánszeméllyel szemben</t>
  </si>
  <si>
    <t xml:space="preserve">   - gazdálkodó szervezetekkel szemben</t>
  </si>
  <si>
    <t xml:space="preserve">   - intézményekkel szemben</t>
  </si>
  <si>
    <t>Kölcsönből eredő követelés</t>
  </si>
  <si>
    <t>Számlakötelezettség</t>
  </si>
  <si>
    <t>Adó és járulékkötelezettség</t>
  </si>
  <si>
    <t>Kölcsönből, előfinanszírozásból eredő kötelezettség</t>
  </si>
  <si>
    <t>Egyéb kötelezettség</t>
  </si>
  <si>
    <t>zárómérleg</t>
  </si>
  <si>
    <t>elszámolt, de ki nem utalt támogatások</t>
  </si>
  <si>
    <t>Költségvetés kelt:</t>
  </si>
  <si>
    <t>Beszámoló kelt:</t>
  </si>
  <si>
    <t>903-01; 903-08</t>
  </si>
  <si>
    <t>903-05; 909-06</t>
  </si>
  <si>
    <t>Költségvetés és annak teljesítése</t>
  </si>
  <si>
    <t>- Egyházközség más részétől (társ, leány)</t>
  </si>
  <si>
    <t>- Egyházközség más részének (társ, leány)</t>
  </si>
  <si>
    <t>-Pénzügyi, befektetési szolgáltatás díja (bankktg)</t>
  </si>
  <si>
    <t xml:space="preserve"> ebből fenntartói nyugdíjjárulékra kapott támogatás</t>
  </si>
  <si>
    <t>ebből GAW támogatás előfinanszírozása</t>
  </si>
  <si>
    <t xml:space="preserve"> ebből fenntartói nyugdíjjárulék - támogatással fedezett</t>
  </si>
  <si>
    <t>ebből előfinanszírozott GAW támogatás</t>
  </si>
  <si>
    <t>Ingatlan értékesítés bevétele</t>
  </si>
  <si>
    <t>Ingatlan értékesítés</t>
  </si>
  <si>
    <t>Egyéb értékesítés</t>
  </si>
  <si>
    <t>52</t>
  </si>
  <si>
    <t>53</t>
  </si>
  <si>
    <t>-Saját fenntartású intézménynek adott támogatás</t>
  </si>
  <si>
    <t>1.  Értékesítés nettó árbevétele (3+10+11+13)</t>
  </si>
  <si>
    <t>i) Értékesített immateriális javak, tárgyi eszközök bevétele (16+17)</t>
  </si>
  <si>
    <t>2.  Egyéb bevételek (15+18+19+23)</t>
  </si>
  <si>
    <t>iii) Különféle egyéb bevételek (20..22)</t>
  </si>
  <si>
    <t>- Irodaszerek, nyomtatványok költsége</t>
  </si>
  <si>
    <t>-Kölcsöntörlesztés, előfinanszírozás visszafizetés</t>
  </si>
  <si>
    <r>
      <t xml:space="preserve">F. Tájékoztató adatok - </t>
    </r>
    <r>
      <rPr>
        <b/>
        <sz val="11"/>
        <rFont val="Tahoma"/>
        <family val="2"/>
      </rPr>
      <t>pénzbevételek</t>
    </r>
  </si>
  <si>
    <r>
      <t>-Kölcsönfelvétel,</t>
    </r>
    <r>
      <rPr>
        <i/>
        <sz val="11"/>
        <rFont val="Calibri"/>
        <family val="2"/>
      </rPr>
      <t xml:space="preserve"> előfinanszírozás</t>
    </r>
  </si>
  <si>
    <r>
      <t xml:space="preserve">F. Tájékoztató adatok </t>
    </r>
    <r>
      <rPr>
        <b/>
        <sz val="11"/>
        <rFont val="Tahoma"/>
        <family val="2"/>
      </rPr>
      <t>- pénzkiadások</t>
    </r>
  </si>
  <si>
    <t>Támogatás mozgástábla</t>
  </si>
  <si>
    <t>Támogatás megnevezése</t>
  </si>
  <si>
    <t>Támogatás megítélt teljes összege</t>
  </si>
  <si>
    <t>GAW támogatás</t>
  </si>
  <si>
    <t>Folyósítás tárgyévben</t>
  </si>
  <si>
    <t>Fordulónapig pénzügyileg nem rendezett támogatás</t>
  </si>
  <si>
    <t>Támogatás bevételek</t>
  </si>
  <si>
    <t>Támogatás kiadások</t>
  </si>
  <si>
    <t>Tárgyévben felmerült pénzügyileg rendezett kiadások</t>
  </si>
  <si>
    <r>
      <t xml:space="preserve">Tárgyévben felmerült pénzügyileg </t>
    </r>
    <r>
      <rPr>
        <b/>
        <u val="single"/>
        <sz val="10"/>
        <rFont val="Arial CE"/>
        <family val="0"/>
      </rPr>
      <t>nem</t>
    </r>
    <r>
      <rPr>
        <b/>
        <sz val="10"/>
        <rFont val="Arial CE"/>
        <family val="0"/>
      </rPr>
      <t xml:space="preserve"> rendezett kiadások</t>
    </r>
  </si>
  <si>
    <t>Teljes tárgyévi kiadás</t>
  </si>
  <si>
    <t>Pályázati támogatás</t>
  </si>
  <si>
    <t>bérek, bérek közterhei (ami költség lesz), egyéb</t>
  </si>
  <si>
    <t>Eltérés (27-28)</t>
  </si>
  <si>
    <t>Tárgyévi eredmény alaptevékenységből: Mérleg, forrás oldal, 15. sor Tárgyév adata</t>
  </si>
  <si>
    <t>Tárgyévi alaptevékenységből származó eredmény: Mérleg, forrás oldal, 15. sor Előző év adata</t>
  </si>
  <si>
    <t>Tárgyévi eredmény vállalkozási tevékenységből:  Mérleg, forrás oldal, 16. sor Előző év adata</t>
  </si>
  <si>
    <t>Tárgyévi eredmény vállalkozási tevékenységből:  Mérleg, forrás oldal, 16. sor Tárgyév adata</t>
  </si>
  <si>
    <t>Eredménylevezetés: 18 sor Előző év - Alaptevékenység adata</t>
  </si>
  <si>
    <t>Eredménylevezetés: 18 sor Tárgyév - Alaptevékenység adata</t>
  </si>
  <si>
    <t>Eredménylevezetés: 18 sor Előző év - Vállalkozási tevékenység adata</t>
  </si>
  <si>
    <t>Eredménylevezetés: 18 sor Tárgyév - Vállalkozási tevékenység adata</t>
  </si>
  <si>
    <t>d) Eladott áruk beszerzési értéke</t>
  </si>
  <si>
    <t>beruházási szállító nem lehet itt</t>
  </si>
  <si>
    <t>512-05</t>
  </si>
  <si>
    <t>Egyéb lakás</t>
  </si>
  <si>
    <t>Fenntartói nyugdíjjárulék kiadás</t>
  </si>
  <si>
    <t>-Oktatás és továbbképzés költsége (konferencia részvétel)</t>
  </si>
  <si>
    <t>502-11</t>
  </si>
  <si>
    <t>Csekély értű ajándék</t>
  </si>
  <si>
    <t>Konferencia, rendezvény</t>
  </si>
  <si>
    <t>Egyházközség adatai</t>
  </si>
  <si>
    <t>MŰSZAKI ÉS EGYÉB BERENDEZÉS</t>
  </si>
  <si>
    <t>-Könyvtári könyvek, szakkönyvek</t>
  </si>
  <si>
    <t>902-05</t>
  </si>
  <si>
    <t>d) Egyéb támogatások (43+47+53)</t>
  </si>
  <si>
    <t>3.  Pénzügyi műveletek bevételei (55..57)</t>
  </si>
  <si>
    <t>ebből támogatások (60..63)</t>
  </si>
  <si>
    <t>-Utiköltség támogatás</t>
  </si>
  <si>
    <t>906-04</t>
  </si>
  <si>
    <t>VII. Fizetendő társasági adó</t>
  </si>
  <si>
    <t>F. Tárgyévi eredmény (E.-VII.)</t>
  </si>
  <si>
    <t>502-13</t>
  </si>
  <si>
    <t>502-10</t>
  </si>
  <si>
    <t>-Foylóiratok, szaklapok, közlönyök költsége</t>
  </si>
  <si>
    <t>ebből ajándékba kapott eszközök</t>
  </si>
  <si>
    <r>
      <t xml:space="preserve">902-01,02,03,04; </t>
    </r>
    <r>
      <rPr>
        <sz val="10"/>
        <rFont val="Tahoma"/>
        <family val="2"/>
      </rPr>
      <t>06</t>
    </r>
  </si>
  <si>
    <t>-Gázszolgáltatás díja és egyéb fűtőanyag költsége  (76..78)</t>
  </si>
  <si>
    <t>-Villamosenergia szolgáltatás díja (80..82)</t>
  </si>
  <si>
    <t>-Víz és csatorna szolgáltatás és egyéb közüzemi díja (84..86)</t>
  </si>
  <si>
    <t>-Fenntartási, karbantartási anyagok költésége (91..95)</t>
  </si>
  <si>
    <t>-Üzemanyag költség (97..98)</t>
  </si>
  <si>
    <t xml:space="preserve"> -Bérleti díjak, lízingdíjak (105..109)</t>
  </si>
  <si>
    <t>-Karbantartási költségek (111..115)</t>
  </si>
  <si>
    <t>-Biztosítási díjak (128..130)</t>
  </si>
  <si>
    <t>a) Bérköltség (138..142)</t>
  </si>
  <si>
    <t>b) Személyi jellegű egyéb kifizetések (144..145+148..150+155..159)</t>
  </si>
  <si>
    <t>- Béren kívüli juttatások (étkezési hozj,közlekedési bérlet, stb.) (146..147)</t>
  </si>
  <si>
    <t>- Reprezentáció, üzleti ajándék (151..154)</t>
  </si>
  <si>
    <t>c) Bérjárulékok (161..165)</t>
  </si>
  <si>
    <t>i) Különféle egyéb ráfordítások (168..171)</t>
  </si>
  <si>
    <t>ii) Adott, átadott támogatások (173+179+184)</t>
  </si>
  <si>
    <t>a ) Egyházi támogatás (174+178)</t>
  </si>
  <si>
    <t>aa) Belföldi egyházi jogi személynek (175..177)</t>
  </si>
  <si>
    <t>b) Központi költségvetés (180..183)</t>
  </si>
  <si>
    <t>c) Egyéb támogatások (185+188)</t>
  </si>
  <si>
    <t>ca) Gazdálkodó szerveknek (186..187)</t>
  </si>
  <si>
    <t>IV. Ráfordítást jelentő eszközváltozások (195..197)</t>
  </si>
  <si>
    <t>Értékcsökkenési leírás, terven felüli értékcsökkenés ( 202+205)</t>
  </si>
  <si>
    <t>V. Ráfordítást jelentő elszámolások (201+208)</t>
  </si>
  <si>
    <t>Immateriális javak terv szerinti és terven felüli értékcsökkenése (203..204)</t>
  </si>
  <si>
    <t>Tárgyi eszközök terv szerinti és terven felüli értékcsökkenési leírása (206..207)</t>
  </si>
  <si>
    <t>VI. Ráfordításként nem érvényesíthető kiadások (210+216)</t>
  </si>
  <si>
    <t>Beruházási, felújítási kiadások (211..215)</t>
  </si>
  <si>
    <t>a) Anyagköltség (75+79+83+87..90+96+99..101)</t>
  </si>
  <si>
    <t>b)  Igénybe vett szolgáltatások költsége (103..104+110+116..123)</t>
  </si>
  <si>
    <t>c) Egyéb szolgáltatások költsége (125..127+131..132)</t>
  </si>
  <si>
    <t>F. TÁRGYÉVI EREDMÉNY (E.-VII.)</t>
  </si>
  <si>
    <t>G. Automatikusan számolt egyházközségi tájékoztató adatok</t>
  </si>
  <si>
    <t>H. Egyházközség által számolt egyházközségi tájékoztató adatok</t>
  </si>
  <si>
    <r>
      <t xml:space="preserve">C. Saját tőke </t>
    </r>
    <r>
      <rPr>
        <sz val="10"/>
        <rFont val="Arial CE"/>
        <family val="2"/>
      </rPr>
      <t>(12.+13.+14. sorok)</t>
    </r>
  </si>
  <si>
    <t>I.   Hosszú lejáratú kötelezettségek</t>
  </si>
  <si>
    <t>II.  Rövid lejáratú kötelezettségek</t>
  </si>
  <si>
    <t>iv) Támogatások (24+35+41..42)</t>
  </si>
  <si>
    <t>a ) Egyházi támogatás (25+34)</t>
  </si>
  <si>
    <t>Értékcsökkenési leírás: Költségvetés, 201. sor Tárgyév adata</t>
  </si>
  <si>
    <t>I. Pénzügyileg rendezett bevételek (2+14+54+58)</t>
  </si>
  <si>
    <t>6. Nem pénzben kiegyenlített egyéb bevételek</t>
  </si>
  <si>
    <t>7. Nem pénzben kiegyenlített rendkívüli  bevételek</t>
  </si>
  <si>
    <t>8.  Anyagjellegű ráfordítások (74+102+124+133+135)</t>
  </si>
  <si>
    <t>9.  Személyi jellegű ráfordítások (137+143+160)</t>
  </si>
  <si>
    <t>10. Egyéb ráfordítások (167+172)</t>
  </si>
  <si>
    <t>11. Pénzügyi műveletek ráfordítása (190..192)</t>
  </si>
  <si>
    <t>12. Rendkívüli ráfordítások</t>
  </si>
  <si>
    <t>Statisztikai adatok</t>
  </si>
  <si>
    <t>Hitélet</t>
  </si>
  <si>
    <t>Oktatás</t>
  </si>
  <si>
    <t>Kultúra</t>
  </si>
  <si>
    <t>Szociális ellátás</t>
  </si>
  <si>
    <t>Egészségügy</t>
  </si>
  <si>
    <t>Összes bevétel</t>
  </si>
  <si>
    <t>Ebből</t>
  </si>
  <si>
    <t>- normatív állami hozzájárulás</t>
  </si>
  <si>
    <t>-nem normatív állami hozzájárulás</t>
  </si>
  <si>
    <t>-önkormányzati hozzájárulás</t>
  </si>
  <si>
    <t>Összes kiadás</t>
  </si>
  <si>
    <t>- beruházás, felújítás</t>
  </si>
  <si>
    <t>Létszám tárgyév december 31. napján, fő</t>
  </si>
  <si>
    <t>Foglalkoztatottak decemberi keresete, Ft</t>
  </si>
  <si>
    <t>Decemberi bér után fizetett szociális hozzájárulási adó, Ft</t>
  </si>
  <si>
    <t>Főállású foglalkoztatottak ( munkaviszony, szolgálati jogviszony is!)</t>
  </si>
  <si>
    <t>Munkaviszonyban, szolgálati jogviszonyban álló részmunkaidősök</t>
  </si>
  <si>
    <t>Teljes munkaidősre átszámított decemberi létszám, fő</t>
  </si>
  <si>
    <t>Részmunkaidősök decemberi keresete, Ft</t>
  </si>
  <si>
    <t>Megbízási jogviszonyban foglalkoztatottak</t>
  </si>
  <si>
    <t>Megbízással foglalkoztatottak decemberi száma, fő</t>
  </si>
  <si>
    <t>Decemberben kifizetett megbízási díj</t>
  </si>
  <si>
    <t>Eredménylevezetés Végleges pénzkiadások, elszámolt ráfordítások 9. sora</t>
  </si>
  <si>
    <t>Statisztikai adatszolgáltatás összes kiadás (5. sor f oszlop) adata</t>
  </si>
  <si>
    <t xml:space="preserve">Eredménylevezetés Végleges pénzbevételek, elszámolt bevételek 1. sor k oszlop </t>
  </si>
  <si>
    <t>Statisztikai adatszolgáltatás összes bevétel (1. sor f oszlop) adata</t>
  </si>
  <si>
    <t>13.</t>
  </si>
  <si>
    <t>14.</t>
  </si>
  <si>
    <t>15.</t>
  </si>
  <si>
    <t>16.</t>
  </si>
  <si>
    <t>Statisztikai adatszolgáltatás oktatás normatív állami bevétel (2. sor b oszlop) adata</t>
  </si>
  <si>
    <t>Statisztikai adatszolgáltatás szociális tevékenység normatív állami bevétel (2. sor d oszlop) adata</t>
  </si>
  <si>
    <t>Statisztikai adatszolgáltatás egyéb állami támogatás összes bevétel (3. sor f oszlop) adata</t>
  </si>
  <si>
    <t>Beruházás, felújítá Egyszerűsített pénzforgalmi egyeztetés  25. sor f oszlop adata</t>
  </si>
  <si>
    <t>Statisztikai adatszolgáltatás összes beruházás, felújítás (6. sor f oszlop) adata</t>
  </si>
  <si>
    <t>Statisztikai adatszolgáltatás helyi önkormányzatit támogatás összes bevétel (4. sor f oszlop) adata</t>
  </si>
  <si>
    <t>Költségvetés Tárgyévi tény (alap- és vállalkozási tevékenység) Köznevelési támogatás 36. sor h oszlop</t>
  </si>
  <si>
    <t>Költségvetés Tárgyévi tény (alap- és vállalkozási tevékenység) szociális támogatás 37. sor h oszlop</t>
  </si>
  <si>
    <t>Költségvetés Tárgyévi tény (alap- és vállalkozási tevékenység) egyéb állami támogatás 38+39+40. sor h oszlop adatainak összege</t>
  </si>
  <si>
    <t>Költségvetés Tárgyévi tény (alap- és vállalkozási tevékenység) helyi önkormányzati támogatás 41. sor h oszlop adata</t>
  </si>
  <si>
    <t>Ssz.</t>
  </si>
  <si>
    <t>Fedőlap</t>
  </si>
  <si>
    <t>Költségvetés</t>
  </si>
  <si>
    <t>Egyszerűsített pénzforgalmi egyeztetés</t>
  </si>
  <si>
    <t>Felhalmozási kiadások terve</t>
  </si>
  <si>
    <t>Mérleg</t>
  </si>
  <si>
    <t>Ereménylevezetés</t>
  </si>
  <si>
    <t xml:space="preserve">Költségvetés </t>
  </si>
  <si>
    <t>Immateriális javak és tárgyi eszközök állományváltozása</t>
  </si>
  <si>
    <t xml:space="preserve">Támogatások </t>
  </si>
  <si>
    <t>Statisztikai adatszolgáltatás</t>
  </si>
  <si>
    <t>A beszámoló elválaszthatatlan része a gazdálkodásról, a költségvetés teljesítéséről szóló szöveges értékelés, indoklás.</t>
  </si>
  <si>
    <t>3.1. sz. melléklet</t>
  </si>
  <si>
    <t>Egyszerűsített beszámolót készítő, egyszeres könyvvitelt vezető egyházközségek költségvetésének és beszámolójának szerkezete</t>
  </si>
  <si>
    <t>Az egyszerűsített beszámolót készítő egyházközség költségvetésének szerkezete</t>
  </si>
  <si>
    <t>Az egyszerűsített beszámolót készítő egyházközség beszámolójának szerkezete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</si>
  <si>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</si>
  <si>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</si>
  <si>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</si>
  <si>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</si>
  <si>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</si>
  <si>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</si>
  <si>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</si>
  <si>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</si>
  <si>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3.1.9</t>
  </si>
  <si>
    <t>3.1.10</t>
  </si>
  <si>
    <t>3.1.11</t>
  </si>
  <si>
    <t>lelkész / felügyelő</t>
  </si>
  <si>
    <t>A költségvetést az egyházközség presbitériuma a/az ……………………….. napján tartott ülésén elfogadta.</t>
  </si>
  <si>
    <t>A beszámolót az egyházközség presbitériuma a/az ……………………….. napján tartott ülésén elfogadta.</t>
  </si>
  <si>
    <t>………………………………. napján tartott ülésén jóváhagyta.</t>
  </si>
  <si>
    <t>Társadalombiztosítási törzsszám</t>
  </si>
  <si>
    <t>904-05</t>
  </si>
  <si>
    <t>-Kölcsön folyósítás</t>
  </si>
</sst>
</file>

<file path=xl/styles.xml><?xml version="1.0" encoding="utf-8"?>
<styleSheet xmlns="http://schemas.openxmlformats.org/spreadsheetml/2006/main">
  <numFmts count="6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Ft&quot;;\-#,##0&quot;Ft&quot;"/>
    <numFmt numFmtId="173" formatCode="#,##0&quot;Ft&quot;;[Red]\-#,##0&quot;Ft&quot;"/>
    <numFmt numFmtId="174" formatCode="#,##0.00&quot;Ft&quot;;\-#,##0.00&quot;Ft&quot;"/>
    <numFmt numFmtId="175" formatCode="#,##0.00&quot;Ft&quot;;[Red]\-#,##0.00&quot;Ft&quot;"/>
    <numFmt numFmtId="176" formatCode="_-* #,##0&quot;Ft&quot;_-;\-* #,##0&quot;Ft&quot;_-;_-* &quot;-&quot;&quot;Ft&quot;_-;_-@_-"/>
    <numFmt numFmtId="177" formatCode="_-* #,##0_F_t_-;\-* #,##0_F_t_-;_-* &quot;-&quot;_F_t_-;_-@_-"/>
    <numFmt numFmtId="178" formatCode="_-* #,##0.00&quot;Ft&quot;_-;\-* #,##0.00&quot;Ft&quot;_-;_-* &quot;-&quot;??&quot;Ft&quot;_-;_-@_-"/>
    <numFmt numFmtId="179" formatCode="_-* #,##0.00_F_t_-;\-* #,##0.00_F_t_-;_-* &quot;-&quot;??_F_t_-;_-@_-"/>
    <numFmt numFmtId="180" formatCode="#,##0&quot; Ft&quot;;\-#,##0&quot; Ft&quot;"/>
    <numFmt numFmtId="181" formatCode="#,##0&quot; Ft&quot;;[Red]\-#,##0&quot; Ft&quot;"/>
    <numFmt numFmtId="182" formatCode="#,##0.00&quot; Ft&quot;;\-#,##0.00&quot; Ft&quot;"/>
    <numFmt numFmtId="183" formatCode="#,##0.00&quot; Ft&quot;;[Red]\-#,##0.00&quot; Ft&quot;"/>
    <numFmt numFmtId="184" formatCode="0__"/>
    <numFmt numFmtId="185" formatCode="#,##0;\-#,##0"/>
    <numFmt numFmtId="186" formatCode="#,##0;[Red]\-#,##0"/>
    <numFmt numFmtId="187" formatCode="#,##0.00;\-#,##0.00"/>
    <numFmt numFmtId="188" formatCode="#,##0.00;[Red]\-#,##0.00"/>
    <numFmt numFmtId="189" formatCode="&quot;Igen&quot;;&quot;Igen&quot;;&quot;Nem&quot;"/>
    <numFmt numFmtId="190" formatCode="&quot;Igaz&quot;;&quot;Igaz&quot;;&quot;Hamis&quot;"/>
    <numFmt numFmtId="191" formatCode="&quot;Be&quot;;&quot;Be&quot;;&quot;Ki&quot;"/>
    <numFmt numFmtId="192" formatCode="#,##0.0_)"/>
    <numFmt numFmtId="193" formatCode="#,##0.0;\-#,##0.0"/>
    <numFmt numFmtId="194" formatCode="#,##0.0\ \ "/>
    <numFmt numFmtId="195" formatCode="???,???,???,???,???,??0.0"/>
    <numFmt numFmtId="196" formatCode="#,##0.0\ _F_t;[Red]\-#,##0.0\ _F_t"/>
    <numFmt numFmtId="197" formatCode="General_)"/>
    <numFmt numFmtId="198" formatCode="#,##0.0"/>
    <numFmt numFmtId="199" formatCode="#,##0_);\(#,##0\)"/>
    <numFmt numFmtId="200" formatCode="0.0"/>
    <numFmt numFmtId="201" formatCode="yyyy/mm/dd;@"/>
    <numFmt numFmtId="202" formatCode="_-* #,##0\ _F_t_._-;\-* #,##0\ _F_t_._-;_-* &quot;-&quot;??\ _F_t_._-;_-@_-"/>
    <numFmt numFmtId="203" formatCode="_-* #,##0.00\ _F_t_._-;\-* #,##0.00\ _F_t_._-;_-* &quot;-&quot;??\ _F_t_._-;_-@_-"/>
    <numFmt numFmtId="204" formatCode="[$€-2]\ #\ ##,000_);[Red]\([$€-2]\ #\ ##,000\)"/>
    <numFmt numFmtId="205" formatCode="General&quot; .évi&quot;"/>
    <numFmt numFmtId="206" formatCode="0&quot;.évi&quot;"/>
    <numFmt numFmtId="207" formatCode="0&quot;. évi&quot;"/>
    <numFmt numFmtId="208" formatCode="0&quot; regisztrációs szám&quot;"/>
    <numFmt numFmtId="209" formatCode="[$-40E]yyyy\.\ mmmm\ d\."/>
    <numFmt numFmtId="210" formatCode="#,##0\ _F_t"/>
    <numFmt numFmtId="211" formatCode="_-* #,##0.0\ _F_t_-;\-* #,##0.0\ _F_t_-;_-* \-?\ _F_t_-;_-@_-"/>
    <numFmt numFmtId="212" formatCode="_-* #,##0\ _F_t_-;\-* #,##0\ _F_t_-;_-* &quot;- &quot;_F_t_-;_-@_-"/>
    <numFmt numFmtId="213" formatCode="#,##0_ ;\-#,##0\ "/>
    <numFmt numFmtId="214" formatCode="#,##0.00_ ;\-#,##0.00\ "/>
    <numFmt numFmtId="215" formatCode="_-* #,##0\ _F_t_-;\-* #,##0\ _F_t_-;_-* &quot;-&quot;??\ _F_t_-;_-@_-"/>
    <numFmt numFmtId="216" formatCode="0.0%"/>
    <numFmt numFmtId="217" formatCode="_(* #,##0.0_);_(* \(#,##0.0\);_(* &quot;-&quot;??_);_(@_)"/>
    <numFmt numFmtId="218" formatCode="_(* #,##0_);_(* \(#,##0\);_(* &quot;-&quot;??_);_(@_)"/>
    <numFmt numFmtId="219" formatCode="_(* #,##0.000_);_(* \(#,##0.000\);_(* &quot;-&quot;??_);_(@_)"/>
    <numFmt numFmtId="220" formatCode="_(* #,##0.0000_);_(* \(#,##0.0000\);_(* &quot;-&quot;??_);_(@_)"/>
  </numFmts>
  <fonts count="87">
    <font>
      <sz val="10"/>
      <name val="Arial CE"/>
      <family val="0"/>
    </font>
    <font>
      <sz val="14"/>
      <name val="Arial CE"/>
      <family val="2"/>
    </font>
    <font>
      <sz val="8"/>
      <name val="Tahoma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0"/>
      <name val="MS Sans Serif"/>
      <family val="2"/>
    </font>
    <font>
      <sz val="10"/>
      <name val="Arial"/>
      <family val="2"/>
    </font>
    <font>
      <b/>
      <sz val="16"/>
      <name val="Tahoma"/>
      <family val="2"/>
    </font>
    <font>
      <sz val="8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sz val="11"/>
      <color indexed="56"/>
      <name val="Garamond"/>
      <family val="1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indexed="8"/>
      <name val="Calibri"/>
      <family val="2"/>
    </font>
    <font>
      <i/>
      <sz val="11"/>
      <name val="Tahoma"/>
      <family val="2"/>
    </font>
    <font>
      <i/>
      <sz val="10"/>
      <name val="Tahoma"/>
      <family val="2"/>
    </font>
    <font>
      <sz val="10"/>
      <name val="Luxi Sans"/>
      <family val="2"/>
    </font>
    <font>
      <b/>
      <i/>
      <sz val="11"/>
      <name val="Tahoma"/>
      <family val="2"/>
    </font>
    <font>
      <i/>
      <sz val="11"/>
      <name val="Calibri"/>
      <family val="2"/>
    </font>
    <font>
      <b/>
      <sz val="11"/>
      <name val="Arial CE"/>
      <family val="0"/>
    </font>
    <font>
      <b/>
      <u val="single"/>
      <sz val="10"/>
      <name val="Arial CE"/>
      <family val="0"/>
    </font>
    <font>
      <u val="single"/>
      <sz val="10"/>
      <name val="Arial CE"/>
      <family val="0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 CE"/>
      <family val="0"/>
    </font>
    <font>
      <sz val="11"/>
      <color indexed="10"/>
      <name val="Tahoma"/>
      <family val="2"/>
    </font>
    <font>
      <sz val="11"/>
      <color indexed="60"/>
      <name val="Tahoma"/>
      <family val="2"/>
    </font>
    <font>
      <sz val="10"/>
      <color indexed="10"/>
      <name val="Tahoma"/>
      <family val="2"/>
    </font>
    <font>
      <b/>
      <i/>
      <sz val="10"/>
      <color indexed="10"/>
      <name val="Arial CE"/>
      <family val="0"/>
    </font>
    <font>
      <i/>
      <sz val="10"/>
      <color indexed="60"/>
      <name val="Arial CE"/>
      <family val="0"/>
    </font>
    <font>
      <sz val="11"/>
      <color indexed="10"/>
      <name val="Calibri"/>
      <family val="2"/>
    </font>
    <font>
      <sz val="11"/>
      <name val="Calibri"/>
      <family val="2"/>
    </font>
    <font>
      <i/>
      <sz val="10"/>
      <color indexed="10"/>
      <name val="Arial CE"/>
      <family val="0"/>
    </font>
    <font>
      <b/>
      <sz val="11"/>
      <color theme="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 CE"/>
      <family val="0"/>
    </font>
    <font>
      <sz val="11"/>
      <color rgb="FFFF0000"/>
      <name val="Tahoma"/>
      <family val="2"/>
    </font>
    <font>
      <sz val="11"/>
      <color theme="9" tint="-0.4999699890613556"/>
      <name val="Tahoma"/>
      <family val="2"/>
    </font>
    <font>
      <sz val="10"/>
      <color rgb="FFFF0000"/>
      <name val="Tahoma"/>
      <family val="2"/>
    </font>
    <font>
      <b/>
      <i/>
      <sz val="10"/>
      <color rgb="FFFF0000"/>
      <name val="Arial CE"/>
      <family val="0"/>
    </font>
    <font>
      <i/>
      <sz val="10"/>
      <color rgb="FFC00000"/>
      <name val="Arial CE"/>
      <family val="0"/>
    </font>
    <font>
      <sz val="11"/>
      <color rgb="FFFF0000"/>
      <name val="Calibri"/>
      <family val="2"/>
    </font>
    <font>
      <i/>
      <sz val="10"/>
      <color rgb="FFFF0000"/>
      <name val="Arial CE"/>
      <family val="0"/>
    </font>
    <font>
      <b/>
      <sz val="8"/>
      <name val="Arial CE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2" tint="-0.09996999800205231"/>
        <bgColor indexed="64"/>
      </patternFill>
    </fill>
  </fills>
  <borders count="1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>
        <color indexed="56"/>
      </left>
      <right style="medium">
        <color indexed="56"/>
      </right>
      <top style="double">
        <color indexed="56"/>
      </top>
      <bottom>
        <color indexed="63"/>
      </bottom>
    </border>
    <border>
      <left>
        <color indexed="63"/>
      </left>
      <right>
        <color indexed="63"/>
      </right>
      <top style="double">
        <color indexed="56"/>
      </top>
      <bottom>
        <color indexed="63"/>
      </bottom>
    </border>
    <border>
      <left>
        <color indexed="63"/>
      </left>
      <right style="medium">
        <color indexed="56"/>
      </right>
      <top style="double">
        <color indexed="56"/>
      </top>
      <bottom>
        <color indexed="63"/>
      </bottom>
    </border>
    <border>
      <left style="medium">
        <color indexed="56"/>
      </left>
      <right style="medium">
        <color indexed="56"/>
      </right>
      <top>
        <color indexed="63"/>
      </top>
      <bottom style="double">
        <color indexed="56"/>
      </bottom>
    </border>
    <border>
      <left>
        <color indexed="63"/>
      </left>
      <right style="thin">
        <color indexed="56"/>
      </right>
      <top style="thin">
        <color indexed="56"/>
      </top>
      <bottom>
        <color indexed="63"/>
      </bottom>
    </border>
    <border>
      <left style="thin">
        <color indexed="56"/>
      </left>
      <right style="thin">
        <color indexed="56"/>
      </right>
      <top style="thin">
        <color indexed="56"/>
      </top>
      <bottom style="double">
        <color indexed="56"/>
      </bottom>
    </border>
    <border>
      <left style="medium">
        <color indexed="56"/>
      </left>
      <right style="medium">
        <color indexed="56"/>
      </right>
      <top style="double">
        <color indexed="56"/>
      </top>
      <bottom style="medium">
        <color indexed="56"/>
      </bottom>
    </border>
    <border>
      <left>
        <color indexed="63"/>
      </left>
      <right style="thin">
        <color indexed="56"/>
      </right>
      <top style="double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 style="double">
        <color indexed="56"/>
      </top>
      <bottom style="medium">
        <color indexed="56"/>
      </bottom>
    </border>
    <border>
      <left style="thin">
        <color indexed="56"/>
      </left>
      <right style="medium">
        <color indexed="56"/>
      </right>
      <top style="double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double">
        <color indexed="56"/>
      </top>
      <bottom style="medium">
        <color indexed="56"/>
      </bottom>
    </border>
    <border>
      <left>
        <color indexed="63"/>
      </left>
      <right style="double">
        <color indexed="56"/>
      </right>
      <top style="double">
        <color indexed="56"/>
      </top>
      <bottom style="medium">
        <color indexed="56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thin">
        <color indexed="56"/>
      </bottom>
    </border>
    <border>
      <left>
        <color indexed="63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medium">
        <color indexed="56"/>
      </right>
      <top style="medium">
        <color indexed="56"/>
      </top>
      <bottom style="thin">
        <color indexed="56"/>
      </bottom>
    </border>
    <border>
      <left style="medium">
        <color indexed="56"/>
      </left>
      <right style="medium">
        <color indexed="56"/>
      </right>
      <top>
        <color indexed="63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 style="double">
        <color indexed="56"/>
      </right>
      <top style="medium">
        <color indexed="56"/>
      </top>
      <bottom style="thin">
        <color indexed="56"/>
      </bottom>
    </border>
    <border>
      <left style="medium">
        <color indexed="56"/>
      </left>
      <right style="medium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medium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 style="double">
        <color indexed="56"/>
      </right>
      <top style="thin">
        <color indexed="56"/>
      </top>
      <bottom style="thin">
        <color indexed="56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>
        <color indexed="63"/>
      </left>
      <right style="thin">
        <color indexed="56"/>
      </right>
      <top style="medium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 style="medium">
        <color indexed="56"/>
      </top>
      <bottom style="medium">
        <color indexed="56"/>
      </bottom>
    </border>
    <border>
      <left style="thin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 style="medium">
        <color indexed="56"/>
      </left>
      <right style="double">
        <color indexed="56"/>
      </right>
      <top style="medium">
        <color indexed="56"/>
      </top>
      <bottom style="medium">
        <color indexed="56"/>
      </bottom>
    </border>
    <border>
      <left style="double">
        <color indexed="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6"/>
      </top>
      <bottom style="thin">
        <color indexed="56"/>
      </bottom>
    </border>
    <border>
      <left>
        <color indexed="63"/>
      </left>
      <right style="double">
        <color indexed="56"/>
      </right>
      <top>
        <color indexed="63"/>
      </top>
      <bottom>
        <color indexed="63"/>
      </bottom>
    </border>
    <border>
      <left>
        <color indexed="63"/>
      </left>
      <right style="double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  <border>
      <left>
        <color indexed="63"/>
      </left>
      <right style="thin">
        <color indexed="56"/>
      </right>
      <top style="medium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 style="medium">
        <color indexed="56"/>
      </top>
      <bottom style="thin">
        <color indexed="56"/>
      </bottom>
    </border>
    <border>
      <left style="medium">
        <color indexed="56"/>
      </left>
      <right style="medium">
        <color indexed="56"/>
      </right>
      <top style="thin">
        <color indexed="56"/>
      </top>
      <bottom>
        <color indexed="63"/>
      </bottom>
    </border>
    <border>
      <left style="thin">
        <color indexed="56"/>
      </left>
      <right style="thin">
        <color indexed="56"/>
      </right>
      <top style="thin">
        <color indexed="56"/>
      </top>
      <bottom>
        <color indexed="63"/>
      </bottom>
    </border>
    <border>
      <left style="thin">
        <color indexed="56"/>
      </left>
      <right style="medium">
        <color indexed="56"/>
      </right>
      <top style="thin">
        <color indexed="56"/>
      </top>
      <bottom>
        <color indexed="63"/>
      </bottom>
    </border>
    <border>
      <left>
        <color indexed="63"/>
      </left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 style="double">
        <color indexed="56"/>
      </right>
      <top style="thin">
        <color indexed="56"/>
      </top>
      <bottom>
        <color indexed="63"/>
      </bottom>
    </border>
    <border>
      <left style="medium">
        <color indexed="56"/>
      </left>
      <right style="thin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 style="medium">
        <color indexed="56"/>
      </right>
      <top>
        <color indexed="63"/>
      </top>
      <bottom style="medium">
        <color indexed="56"/>
      </bottom>
    </border>
    <border>
      <left>
        <color indexed="63"/>
      </left>
      <right style="thin">
        <color indexed="56"/>
      </right>
      <top>
        <color indexed="63"/>
      </top>
      <bottom style="medium">
        <color indexed="56"/>
      </bottom>
    </border>
    <border>
      <left style="thin">
        <color indexed="56"/>
      </left>
      <right style="thin">
        <color indexed="56"/>
      </right>
      <top>
        <color indexed="63"/>
      </top>
      <bottom style="medium">
        <color indexed="56"/>
      </bottom>
    </border>
    <border>
      <left style="thin">
        <color indexed="56"/>
      </left>
      <right style="medium">
        <color indexed="56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 style="double">
        <color indexed="56"/>
      </left>
      <right>
        <color indexed="63"/>
      </right>
      <top style="medium">
        <color indexed="56"/>
      </top>
      <bottom style="double">
        <color indexed="56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double">
        <color indexed="56"/>
      </bottom>
    </border>
    <border>
      <left>
        <color indexed="63"/>
      </left>
      <right style="thin">
        <color indexed="56"/>
      </right>
      <top style="medium">
        <color indexed="56"/>
      </top>
      <bottom style="double">
        <color indexed="56"/>
      </bottom>
    </border>
    <border>
      <left style="thin">
        <color indexed="56"/>
      </left>
      <right style="thin">
        <color indexed="56"/>
      </right>
      <top style="medium">
        <color indexed="56"/>
      </top>
      <bottom style="double">
        <color indexed="56"/>
      </bottom>
    </border>
    <border>
      <left style="thin">
        <color indexed="56"/>
      </left>
      <right style="medium">
        <color indexed="56"/>
      </right>
      <top style="medium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double">
        <color indexed="56"/>
      </bottom>
    </border>
    <border>
      <left>
        <color indexed="63"/>
      </left>
      <right style="double">
        <color indexed="56"/>
      </right>
      <top style="medium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double">
        <color indexed="56"/>
      </left>
      <right style="thin"/>
      <top style="double">
        <color indexed="56"/>
      </top>
      <bottom>
        <color indexed="63"/>
      </bottom>
    </border>
    <border>
      <left>
        <color indexed="63"/>
      </left>
      <right style="double">
        <color indexed="56"/>
      </right>
      <top style="double">
        <color indexed="56"/>
      </top>
      <bottom>
        <color indexed="63"/>
      </bottom>
    </border>
    <border>
      <left style="double">
        <color indexed="56"/>
      </left>
      <right style="thin"/>
      <top>
        <color indexed="63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double">
        <color indexed="56"/>
      </bottom>
    </border>
    <border>
      <left style="medium">
        <color indexed="56"/>
      </left>
      <right style="medium">
        <color indexed="56"/>
      </right>
      <top>
        <color indexed="63"/>
      </top>
      <bottom>
        <color indexed="63"/>
      </bottom>
    </border>
    <border>
      <left style="double">
        <color indexed="56"/>
      </left>
      <right style="thin"/>
      <top style="double">
        <color indexed="56"/>
      </top>
      <bottom style="medium">
        <color indexed="56"/>
      </bottom>
    </border>
    <border>
      <left style="double">
        <color indexed="56"/>
      </left>
      <right style="thin"/>
      <top style="medium">
        <color indexed="56"/>
      </top>
      <bottom style="thin">
        <color indexed="56"/>
      </bottom>
    </border>
    <border>
      <left style="double">
        <color indexed="56"/>
      </left>
      <right style="thin"/>
      <top style="thin">
        <color indexed="56"/>
      </top>
      <bottom style="thin">
        <color indexed="56"/>
      </bottom>
    </border>
    <border>
      <left style="double">
        <color indexed="56"/>
      </left>
      <right style="thin"/>
      <top style="medium">
        <color indexed="56"/>
      </top>
      <bottom style="medium">
        <color indexed="56"/>
      </bottom>
    </border>
    <border>
      <left style="double">
        <color indexed="56"/>
      </left>
      <right style="thin"/>
      <top style="medium">
        <color indexed="56"/>
      </top>
      <bottom>
        <color indexed="63"/>
      </bottom>
    </border>
    <border>
      <left style="double">
        <color indexed="56"/>
      </left>
      <right style="thin"/>
      <top>
        <color indexed="63"/>
      </top>
      <bottom style="thin">
        <color indexed="56"/>
      </bottom>
    </border>
    <border>
      <left>
        <color indexed="63"/>
      </left>
      <right style="thin">
        <color indexed="56"/>
      </right>
      <top>
        <color indexed="63"/>
      </top>
      <bottom style="thin">
        <color indexed="56"/>
      </bottom>
    </border>
    <border>
      <left style="thin">
        <color indexed="56"/>
      </left>
      <right style="thin">
        <color indexed="56"/>
      </right>
      <top>
        <color indexed="63"/>
      </top>
      <bottom style="thin">
        <color indexed="56"/>
      </bottom>
    </border>
    <border>
      <left style="thin">
        <color indexed="56"/>
      </left>
      <right style="medium">
        <color indexed="56"/>
      </right>
      <top>
        <color indexed="63"/>
      </top>
      <bottom style="thin">
        <color indexed="56"/>
      </bottom>
    </border>
    <border>
      <left>
        <color indexed="63"/>
      </left>
      <right style="double">
        <color indexed="56"/>
      </right>
      <top>
        <color indexed="63"/>
      </top>
      <bottom style="thin">
        <color indexed="56"/>
      </bottom>
    </border>
    <border>
      <left style="double">
        <color indexed="56"/>
      </left>
      <right style="thin"/>
      <top style="medium">
        <color indexed="56"/>
      </top>
      <bottom style="double">
        <color indexed="56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double">
        <color indexed="56"/>
      </top>
      <bottom style="thin">
        <color indexed="56"/>
      </bottom>
    </border>
    <border>
      <left>
        <color indexed="63"/>
      </left>
      <right style="medium">
        <color indexed="56"/>
      </right>
      <top style="double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3" borderId="0" applyNumberFormat="0" applyBorder="0" applyAlignment="0" applyProtection="0"/>
    <xf numFmtId="0" fontId="39" fillId="7" borderId="1" applyNumberFormat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70" fillId="22" borderId="6" applyNumberFormat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3" fillId="0" borderId="0" applyFill="0" applyBorder="0" applyAlignment="0" applyProtection="0"/>
    <xf numFmtId="43" fontId="45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0" fillId="23" borderId="8" applyNumberFormat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3" fillId="30" borderId="0" applyNumberFormat="0" applyBorder="0" applyAlignment="0" applyProtection="0"/>
    <xf numFmtId="0" fontId="42" fillId="20" borderId="9" applyNumberFormat="0" applyAlignment="0" applyProtection="0"/>
    <xf numFmtId="0" fontId="7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71" fillId="0" borderId="0">
      <alignment/>
      <protection/>
    </xf>
    <xf numFmtId="0" fontId="7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8" fillId="0" borderId="0">
      <alignment horizontal="left" vertical="center"/>
      <protection/>
    </xf>
    <xf numFmtId="0" fontId="18" fillId="0" borderId="0">
      <alignment/>
      <protection/>
    </xf>
    <xf numFmtId="0" fontId="43" fillId="0" borderId="10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5" fillId="32" borderId="0" applyNumberFormat="0" applyBorder="0" applyAlignment="0" applyProtection="0"/>
    <xf numFmtId="0" fontId="76" fillId="33" borderId="0" applyNumberFormat="0" applyBorder="0" applyAlignment="0" applyProtection="0"/>
    <xf numFmtId="216" fontId="73" fillId="30" borderId="0" applyAlignment="0">
      <protection/>
    </xf>
    <xf numFmtId="0" fontId="77" fillId="34" borderId="11" applyNumberFormat="0" applyAlignment="0" applyProtection="0"/>
    <xf numFmtId="9" fontId="0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0" fillId="0" borderId="0" applyFont="0" applyFill="0" applyBorder="0" applyAlignment="0" applyProtection="0"/>
    <xf numFmtId="216" fontId="75" fillId="32" borderId="0">
      <alignment/>
      <protection/>
    </xf>
  </cellStyleXfs>
  <cellXfs count="1081">
    <xf numFmtId="0" fontId="0" fillId="0" borderId="0" xfId="0" applyAlignment="1">
      <alignment/>
    </xf>
    <xf numFmtId="0" fontId="0" fillId="35" borderId="0" xfId="0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10" fillId="35" borderId="0" xfId="93" applyFont="1" applyFill="1" applyBorder="1" applyAlignment="1">
      <alignment horizontal="center" vertical="center"/>
      <protection/>
    </xf>
    <xf numFmtId="0" fontId="0" fillId="35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3" fontId="3" fillId="35" borderId="0" xfId="0" applyNumberFormat="1" applyFont="1" applyFill="1" applyBorder="1" applyAlignment="1">
      <alignment horizontal="right" vertical="center"/>
    </xf>
    <xf numFmtId="3" fontId="5" fillId="36" borderId="13" xfId="0" applyNumberFormat="1" applyFont="1" applyFill="1" applyBorder="1" applyAlignment="1">
      <alignment horizontal="right" vertical="center"/>
    </xf>
    <xf numFmtId="49" fontId="3" fillId="35" borderId="0" xfId="0" applyNumberFormat="1" applyFont="1" applyFill="1" applyBorder="1" applyAlignment="1">
      <alignment vertical="center"/>
    </xf>
    <xf numFmtId="3" fontId="5" fillId="37" borderId="14" xfId="0" applyNumberFormat="1" applyFont="1" applyFill="1" applyBorder="1" applyAlignment="1">
      <alignment horizontal="right" vertical="center"/>
    </xf>
    <xf numFmtId="3" fontId="5" fillId="36" borderId="15" xfId="0" applyNumberFormat="1" applyFont="1" applyFill="1" applyBorder="1" applyAlignment="1">
      <alignment horizontal="right" vertical="center"/>
    </xf>
    <xf numFmtId="3" fontId="5" fillId="36" borderId="14" xfId="0" applyNumberFormat="1" applyFont="1" applyFill="1" applyBorder="1" applyAlignment="1">
      <alignment horizontal="right" vertical="center"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  <xf numFmtId="0" fontId="0" fillId="0" borderId="0" xfId="0" applyBorder="1" applyAlignment="1">
      <alignment/>
    </xf>
    <xf numFmtId="0" fontId="0" fillId="36" borderId="0" xfId="0" applyFill="1" applyAlignment="1">
      <alignment/>
    </xf>
    <xf numFmtId="0" fontId="0" fillId="36" borderId="0" xfId="0" applyFill="1" applyBorder="1" applyAlignment="1">
      <alignment/>
    </xf>
    <xf numFmtId="0" fontId="8" fillId="35" borderId="17" xfId="0" applyFont="1" applyFill="1" applyBorder="1" applyAlignment="1">
      <alignment/>
    </xf>
    <xf numFmtId="0" fontId="8" fillId="0" borderId="0" xfId="0" applyFont="1" applyAlignment="1">
      <alignment/>
    </xf>
    <xf numFmtId="0" fontId="8" fillId="35" borderId="0" xfId="0" applyFont="1" applyFill="1" applyBorder="1" applyAlignment="1">
      <alignment/>
    </xf>
    <xf numFmtId="0" fontId="8" fillId="35" borderId="0" xfId="0" applyFont="1" applyFill="1" applyBorder="1" applyAlignment="1">
      <alignment horizontal="center"/>
    </xf>
    <xf numFmtId="0" fontId="10" fillId="35" borderId="16" xfId="0" applyFont="1" applyFill="1" applyBorder="1" applyAlignment="1">
      <alignment/>
    </xf>
    <xf numFmtId="0" fontId="10" fillId="35" borderId="17" xfId="0" applyFont="1" applyFill="1" applyBorder="1" applyAlignment="1">
      <alignment/>
    </xf>
    <xf numFmtId="0" fontId="10" fillId="36" borderId="0" xfId="0" applyFont="1" applyFill="1" applyAlignment="1">
      <alignment/>
    </xf>
    <xf numFmtId="0" fontId="10" fillId="0" borderId="0" xfId="0" applyFont="1" applyAlignment="1">
      <alignment/>
    </xf>
    <xf numFmtId="0" fontId="10" fillId="35" borderId="19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10" fillId="35" borderId="19" xfId="0" applyFont="1" applyFill="1" applyBorder="1" applyAlignment="1">
      <alignment vertical="center"/>
    </xf>
    <xf numFmtId="0" fontId="10" fillId="36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0" fillId="36" borderId="0" xfId="0" applyFont="1" applyFill="1" applyAlignment="1">
      <alignment horizontal="center" vertical="center"/>
    </xf>
    <xf numFmtId="3" fontId="10" fillId="36" borderId="0" xfId="0" applyNumberFormat="1" applyFont="1" applyFill="1" applyBorder="1" applyAlignment="1" quotePrefix="1">
      <alignment horizontal="center" vertical="center"/>
    </xf>
    <xf numFmtId="0" fontId="8" fillId="35" borderId="22" xfId="0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4" fillId="36" borderId="12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wrapText="1"/>
    </xf>
    <xf numFmtId="0" fontId="10" fillId="35" borderId="24" xfId="93" applyFont="1" applyFill="1" applyBorder="1">
      <alignment/>
      <protection/>
    </xf>
    <xf numFmtId="0" fontId="13" fillId="0" borderId="0" xfId="93" applyFont="1">
      <alignment/>
      <protection/>
    </xf>
    <xf numFmtId="0" fontId="12" fillId="0" borderId="0" xfId="93">
      <alignment/>
      <protection/>
    </xf>
    <xf numFmtId="0" fontId="10" fillId="35" borderId="25" xfId="93" applyFont="1" applyFill="1" applyBorder="1">
      <alignment/>
      <protection/>
    </xf>
    <xf numFmtId="0" fontId="10" fillId="35" borderId="26" xfId="93" applyFont="1" applyFill="1" applyBorder="1">
      <alignment/>
      <protection/>
    </xf>
    <xf numFmtId="0" fontId="10" fillId="35" borderId="27" xfId="93" applyFont="1" applyFill="1" applyBorder="1">
      <alignment/>
      <protection/>
    </xf>
    <xf numFmtId="0" fontId="10" fillId="35" borderId="28" xfId="93" applyFont="1" applyFill="1" applyBorder="1">
      <alignment/>
      <protection/>
    </xf>
    <xf numFmtId="0" fontId="9" fillId="35" borderId="29" xfId="93" applyFont="1" applyFill="1" applyBorder="1" applyAlignment="1">
      <alignment/>
      <protection/>
    </xf>
    <xf numFmtId="0" fontId="10" fillId="35" borderId="0" xfId="93" applyFont="1" applyFill="1" applyBorder="1">
      <alignment/>
      <protection/>
    </xf>
    <xf numFmtId="0" fontId="15" fillId="0" borderId="0" xfId="93" applyFont="1">
      <alignment/>
      <protection/>
    </xf>
    <xf numFmtId="0" fontId="10" fillId="35" borderId="0" xfId="93" applyFont="1" applyFill="1" applyBorder="1" applyAlignment="1">
      <alignment horizontal="left"/>
      <protection/>
    </xf>
    <xf numFmtId="0" fontId="10" fillId="35" borderId="0" xfId="93" applyFont="1" applyFill="1" applyBorder="1" applyAlignment="1">
      <alignment horizontal="left" vertical="center"/>
      <protection/>
    </xf>
    <xf numFmtId="0" fontId="10" fillId="35" borderId="0" xfId="93" applyFont="1" applyFill="1" applyBorder="1" applyAlignment="1">
      <alignment horizontal="center"/>
      <protection/>
    </xf>
    <xf numFmtId="0" fontId="10" fillId="0" borderId="0" xfId="93" applyFont="1">
      <alignment/>
      <protection/>
    </xf>
    <xf numFmtId="0" fontId="10" fillId="35" borderId="0" xfId="93" applyFont="1" applyFill="1">
      <alignment/>
      <protection/>
    </xf>
    <xf numFmtId="0" fontId="10" fillId="35" borderId="27" xfId="93" applyFont="1" applyFill="1" applyBorder="1">
      <alignment/>
      <protection/>
    </xf>
    <xf numFmtId="0" fontId="10" fillId="35" borderId="0" xfId="0" applyFont="1" applyFill="1" applyBorder="1" applyAlignment="1">
      <alignment horizontal="center"/>
    </xf>
    <xf numFmtId="0" fontId="11" fillId="36" borderId="12" xfId="0" applyFont="1" applyFill="1" applyBorder="1" applyAlignment="1">
      <alignment horizontal="center" vertical="center"/>
    </xf>
    <xf numFmtId="0" fontId="4" fillId="36" borderId="30" xfId="0" applyFont="1" applyFill="1" applyBorder="1" applyAlignment="1">
      <alignment horizontal="center" vertical="center"/>
    </xf>
    <xf numFmtId="0" fontId="4" fillId="35" borderId="30" xfId="0" applyFont="1" applyFill="1" applyBorder="1" applyAlignment="1">
      <alignment horizontal="center"/>
    </xf>
    <xf numFmtId="3" fontId="5" fillId="37" borderId="31" xfId="0" applyNumberFormat="1" applyFont="1" applyFill="1" applyBorder="1" applyAlignment="1">
      <alignment horizontal="right" vertical="center"/>
    </xf>
    <xf numFmtId="3" fontId="5" fillId="36" borderId="32" xfId="0" applyNumberFormat="1" applyFont="1" applyFill="1" applyBorder="1" applyAlignment="1">
      <alignment horizontal="right" vertical="center"/>
    </xf>
    <xf numFmtId="0" fontId="11" fillId="36" borderId="30" xfId="0" applyFont="1" applyFill="1" applyBorder="1" applyAlignment="1">
      <alignment horizontal="center" vertical="center"/>
    </xf>
    <xf numFmtId="0" fontId="10" fillId="35" borderId="18" xfId="0" applyFont="1" applyFill="1" applyBorder="1" applyAlignment="1">
      <alignment/>
    </xf>
    <xf numFmtId="0" fontId="10" fillId="35" borderId="20" xfId="0" applyFont="1" applyFill="1" applyBorder="1" applyAlignment="1">
      <alignment/>
    </xf>
    <xf numFmtId="3" fontId="3" fillId="35" borderId="22" xfId="0" applyNumberFormat="1" applyFont="1" applyFill="1" applyBorder="1" applyAlignment="1">
      <alignment horizontal="right" vertical="center"/>
    </xf>
    <xf numFmtId="0" fontId="10" fillId="35" borderId="23" xfId="0" applyFont="1" applyFill="1" applyBorder="1" applyAlignment="1">
      <alignment/>
    </xf>
    <xf numFmtId="3" fontId="10" fillId="35" borderId="13" xfId="0" applyNumberFormat="1" applyFont="1" applyFill="1" applyBorder="1" applyAlignment="1" quotePrefix="1">
      <alignment vertical="center"/>
    </xf>
    <xf numFmtId="3" fontId="3" fillId="38" borderId="13" xfId="0" applyNumberFormat="1" applyFont="1" applyFill="1" applyBorder="1" applyAlignment="1">
      <alignment vertical="center"/>
    </xf>
    <xf numFmtId="49" fontId="10" fillId="35" borderId="33" xfId="0" applyNumberFormat="1" applyFont="1" applyFill="1" applyBorder="1" applyAlignment="1">
      <alignment vertical="center"/>
    </xf>
    <xf numFmtId="0" fontId="10" fillId="0" borderId="34" xfId="0" applyFont="1" applyBorder="1" applyAlignment="1">
      <alignment vertical="center"/>
    </xf>
    <xf numFmtId="49" fontId="10" fillId="35" borderId="34" xfId="0" applyNumberFormat="1" applyFont="1" applyFill="1" applyBorder="1" applyAlignment="1">
      <alignment vertical="center"/>
    </xf>
    <xf numFmtId="49" fontId="0" fillId="36" borderId="0" xfId="0" applyNumberFormat="1" applyFill="1" applyAlignment="1">
      <alignment horizontal="left" wrapText="1"/>
    </xf>
    <xf numFmtId="49" fontId="10" fillId="36" borderId="0" xfId="0" applyNumberFormat="1" applyFont="1" applyFill="1" applyBorder="1" applyAlignment="1" quotePrefix="1">
      <alignment horizontal="left" vertical="center" wrapText="1"/>
    </xf>
    <xf numFmtId="49" fontId="10" fillId="36" borderId="0" xfId="0" applyNumberFormat="1" applyFont="1" applyFill="1" applyBorder="1" applyAlignment="1">
      <alignment horizontal="left" vertical="center" wrapText="1"/>
    </xf>
    <xf numFmtId="0" fontId="0" fillId="39" borderId="0" xfId="0" applyFill="1" applyBorder="1" applyAlignment="1">
      <alignment wrapText="1"/>
    </xf>
    <xf numFmtId="0" fontId="0" fillId="39" borderId="0" xfId="0" applyFill="1" applyBorder="1" applyAlignment="1">
      <alignment/>
    </xf>
    <xf numFmtId="0" fontId="0" fillId="39" borderId="0" xfId="0" applyFill="1" applyBorder="1" applyAlignment="1">
      <alignment horizontal="center" vertical="center" wrapText="1"/>
    </xf>
    <xf numFmtId="49" fontId="0" fillId="39" borderId="35" xfId="0" applyNumberFormat="1" applyFont="1" applyFill="1" applyBorder="1" applyAlignment="1">
      <alignment vertical="center" wrapText="1"/>
    </xf>
    <xf numFmtId="49" fontId="0" fillId="39" borderId="36" xfId="0" applyNumberFormat="1" applyFont="1" applyFill="1" applyBorder="1" applyAlignment="1">
      <alignment vertical="center" wrapText="1"/>
    </xf>
    <xf numFmtId="49" fontId="3" fillId="39" borderId="37" xfId="0" applyNumberFormat="1" applyFont="1" applyFill="1" applyBorder="1" applyAlignment="1">
      <alignment vertical="center" wrapText="1"/>
    </xf>
    <xf numFmtId="49" fontId="0" fillId="39" borderId="38" xfId="0" applyNumberFormat="1" applyFont="1" applyFill="1" applyBorder="1" applyAlignment="1">
      <alignment vertical="center" wrapText="1"/>
    </xf>
    <xf numFmtId="0" fontId="0" fillId="39" borderId="0" xfId="0" applyFill="1" applyBorder="1" applyAlignment="1">
      <alignment horizontal="center" wrapText="1"/>
    </xf>
    <xf numFmtId="49" fontId="0" fillId="39" borderId="35" xfId="0" applyNumberFormat="1" applyFont="1" applyFill="1" applyBorder="1" applyAlignment="1">
      <alignment horizontal="center" vertical="center" wrapText="1"/>
    </xf>
    <xf numFmtId="49" fontId="3" fillId="39" borderId="37" xfId="0" applyNumberFormat="1" applyFont="1" applyFill="1" applyBorder="1" applyAlignment="1">
      <alignment horizontal="center" vertical="center" wrapText="1"/>
    </xf>
    <xf numFmtId="49" fontId="0" fillId="39" borderId="38" xfId="0" applyNumberFormat="1" applyFont="1" applyFill="1" applyBorder="1" applyAlignment="1">
      <alignment horizontal="center" vertical="center" wrapText="1"/>
    </xf>
    <xf numFmtId="49" fontId="0" fillId="39" borderId="36" xfId="0" applyNumberFormat="1" applyFont="1" applyFill="1" applyBorder="1" applyAlignment="1">
      <alignment horizontal="center" vertical="center" wrapText="1"/>
    </xf>
    <xf numFmtId="0" fontId="0" fillId="39" borderId="39" xfId="0" applyFill="1" applyBorder="1" applyAlignment="1">
      <alignment/>
    </xf>
    <xf numFmtId="0" fontId="0" fillId="39" borderId="0" xfId="0" applyFill="1" applyBorder="1" applyAlignment="1">
      <alignment/>
    </xf>
    <xf numFmtId="0" fontId="20" fillId="0" borderId="0" xfId="95" applyFont="1" applyFill="1" applyAlignment="1" applyProtection="1">
      <alignment horizontal="center" vertical="center"/>
      <protection hidden="1"/>
    </xf>
    <xf numFmtId="0" fontId="20" fillId="0" borderId="0" xfId="95" applyFont="1" applyFill="1" applyProtection="1">
      <alignment horizontal="left" vertical="center"/>
      <protection hidden="1"/>
    </xf>
    <xf numFmtId="0" fontId="19" fillId="0" borderId="0" xfId="95" applyFont="1" applyFill="1" applyAlignment="1" applyProtection="1">
      <alignment horizontal="left" vertical="center"/>
      <protection hidden="1"/>
    </xf>
    <xf numFmtId="0" fontId="21" fillId="0" borderId="0" xfId="95" applyFont="1" applyFill="1" applyAlignment="1" applyProtection="1">
      <alignment horizontal="centerContinuous" vertical="center"/>
      <protection hidden="1"/>
    </xf>
    <xf numFmtId="0" fontId="22" fillId="0" borderId="0" xfId="95" applyFont="1" applyFill="1" applyAlignment="1" applyProtection="1">
      <alignment vertical="top"/>
      <protection hidden="1"/>
    </xf>
    <xf numFmtId="0" fontId="23" fillId="0" borderId="0" xfId="95" applyFont="1" applyFill="1" applyAlignment="1" applyProtection="1">
      <alignment horizontal="center"/>
      <protection hidden="1"/>
    </xf>
    <xf numFmtId="0" fontId="13" fillId="0" borderId="0" xfId="95" applyFont="1" applyFill="1" applyAlignment="1" applyProtection="1">
      <alignment horizontal="center"/>
      <protection hidden="1"/>
    </xf>
    <xf numFmtId="0" fontId="13" fillId="0" borderId="0" xfId="95" applyFont="1" applyFill="1" applyProtection="1">
      <alignment horizontal="left" vertical="center"/>
      <protection hidden="1"/>
    </xf>
    <xf numFmtId="0" fontId="24" fillId="0" borderId="40" xfId="95" applyFont="1" applyFill="1" applyBorder="1" applyAlignment="1" applyProtection="1">
      <alignment horizontal="center" wrapText="1"/>
      <protection hidden="1"/>
    </xf>
    <xf numFmtId="0" fontId="24" fillId="0" borderId="41" xfId="95" applyFont="1" applyFill="1" applyBorder="1" applyAlignment="1" applyProtection="1">
      <alignment horizontal="centerContinuous" vertical="center"/>
      <protection hidden="1"/>
    </xf>
    <xf numFmtId="0" fontId="24" fillId="0" borderId="42" xfId="95" applyFont="1" applyFill="1" applyBorder="1" applyAlignment="1" applyProtection="1">
      <alignment horizontal="centerContinuous" vertical="center"/>
      <protection hidden="1"/>
    </xf>
    <xf numFmtId="0" fontId="24" fillId="0" borderId="40" xfId="95" applyFont="1" applyFill="1" applyBorder="1" applyAlignment="1" applyProtection="1">
      <alignment horizontal="center" vertical="center" wrapText="1"/>
      <protection hidden="1"/>
    </xf>
    <xf numFmtId="0" fontId="24" fillId="0" borderId="41" xfId="95" applyFont="1" applyFill="1" applyBorder="1" applyAlignment="1" applyProtection="1">
      <alignment horizontal="center" wrapText="1"/>
      <protection hidden="1"/>
    </xf>
    <xf numFmtId="0" fontId="20" fillId="0" borderId="0" xfId="95" applyFont="1" applyFill="1" applyAlignment="1" applyProtection="1">
      <alignment vertical="center"/>
      <protection hidden="1"/>
    </xf>
    <xf numFmtId="0" fontId="24" fillId="0" borderId="43" xfId="96" applyFont="1" applyFill="1" applyBorder="1" applyAlignment="1" applyProtection="1">
      <alignment horizontal="center" vertical="top" wrapText="1"/>
      <protection hidden="1"/>
    </xf>
    <xf numFmtId="0" fontId="24" fillId="0" borderId="44" xfId="95" applyFont="1" applyFill="1" applyBorder="1" applyAlignment="1" applyProtection="1">
      <alignment horizontal="center" vertical="center" wrapText="1"/>
      <protection hidden="1"/>
    </xf>
    <xf numFmtId="0" fontId="24" fillId="0" borderId="45" xfId="95" applyFont="1" applyFill="1" applyBorder="1" applyAlignment="1" applyProtection="1">
      <alignment horizontal="center" vertical="center" wrapText="1"/>
      <protection hidden="1"/>
    </xf>
    <xf numFmtId="3" fontId="24" fillId="0" borderId="46" xfId="57" applyNumberFormat="1" applyFont="1" applyFill="1" applyBorder="1" applyAlignment="1" applyProtection="1">
      <alignment horizontal="right" vertical="center"/>
      <protection locked="0"/>
    </xf>
    <xf numFmtId="3" fontId="24" fillId="0" borderId="47" xfId="57" applyNumberFormat="1" applyFont="1" applyFill="1" applyBorder="1" applyAlignment="1" applyProtection="1">
      <alignment horizontal="right" vertical="center"/>
      <protection locked="0"/>
    </xf>
    <xf numFmtId="3" fontId="24" fillId="0" borderId="48" xfId="57" applyNumberFormat="1" applyFont="1" applyFill="1" applyBorder="1" applyAlignment="1" applyProtection="1">
      <alignment horizontal="right" vertical="center"/>
      <protection locked="0"/>
    </xf>
    <xf numFmtId="3" fontId="24" fillId="0" borderId="49" xfId="57" applyNumberFormat="1" applyFont="1" applyFill="1" applyBorder="1" applyAlignment="1" applyProtection="1">
      <alignment horizontal="right" vertical="center"/>
      <protection hidden="1"/>
    </xf>
    <xf numFmtId="3" fontId="24" fillId="0" borderId="50" xfId="57" applyNumberFormat="1" applyFont="1" applyFill="1" applyBorder="1" applyAlignment="1" applyProtection="1">
      <alignment horizontal="right" vertical="center"/>
      <protection locked="0"/>
    </xf>
    <xf numFmtId="3" fontId="24" fillId="0" borderId="51" xfId="57" applyNumberFormat="1" applyFont="1" applyFill="1" applyBorder="1" applyAlignment="1" applyProtection="1">
      <alignment horizontal="right" vertical="center"/>
      <protection hidden="1"/>
    </xf>
    <xf numFmtId="3" fontId="25" fillId="0" borderId="52" xfId="57" applyNumberFormat="1" applyFont="1" applyFill="1" applyBorder="1" applyAlignment="1" applyProtection="1">
      <alignment horizontal="right" vertical="center"/>
      <protection locked="0"/>
    </xf>
    <xf numFmtId="3" fontId="25" fillId="0" borderId="53" xfId="57" applyNumberFormat="1" applyFont="1" applyFill="1" applyBorder="1" applyAlignment="1" applyProtection="1">
      <alignment horizontal="right" vertical="center"/>
      <protection locked="0"/>
    </xf>
    <xf numFmtId="3" fontId="25" fillId="0" borderId="54" xfId="57" applyNumberFormat="1" applyFont="1" applyFill="1" applyBorder="1" applyAlignment="1" applyProtection="1">
      <alignment horizontal="right" vertical="center"/>
      <protection locked="0"/>
    </xf>
    <xf numFmtId="3" fontId="25" fillId="0" borderId="55" xfId="57" applyNumberFormat="1" applyFont="1" applyFill="1" applyBorder="1" applyAlignment="1" applyProtection="1">
      <alignment horizontal="right" vertical="center"/>
      <protection hidden="1"/>
    </xf>
    <xf numFmtId="3" fontId="25" fillId="0" borderId="56" xfId="57" applyNumberFormat="1" applyFont="1" applyFill="1" applyBorder="1" applyAlignment="1" applyProtection="1">
      <alignment horizontal="right" vertical="center"/>
      <protection locked="0"/>
    </xf>
    <xf numFmtId="3" fontId="25" fillId="0" borderId="57" xfId="57" applyNumberFormat="1" applyFont="1" applyFill="1" applyBorder="1" applyAlignment="1" applyProtection="1">
      <alignment horizontal="right" vertical="center"/>
      <protection locked="0"/>
    </xf>
    <xf numFmtId="3" fontId="25" fillId="0" borderId="58" xfId="57" applyNumberFormat="1" applyFont="1" applyFill="1" applyBorder="1" applyAlignment="1" applyProtection="1">
      <alignment horizontal="right" vertical="center"/>
      <protection hidden="1"/>
    </xf>
    <xf numFmtId="3" fontId="25" fillId="0" borderId="59" xfId="57" applyNumberFormat="1" applyFont="1" applyFill="1" applyBorder="1" applyAlignment="1" applyProtection="1">
      <alignment horizontal="right" vertical="center"/>
      <protection locked="0"/>
    </xf>
    <xf numFmtId="3" fontId="25" fillId="0" borderId="60" xfId="57" applyNumberFormat="1" applyFont="1" applyFill="1" applyBorder="1" applyAlignment="1" applyProtection="1">
      <alignment horizontal="right" vertical="center"/>
      <protection hidden="1"/>
    </xf>
    <xf numFmtId="3" fontId="25" fillId="0" borderId="61" xfId="57" applyNumberFormat="1" applyFont="1" applyFill="1" applyBorder="1" applyAlignment="1" applyProtection="1">
      <alignment horizontal="right" vertical="center"/>
      <protection locked="0"/>
    </xf>
    <xf numFmtId="3" fontId="25" fillId="0" borderId="62" xfId="57" applyNumberFormat="1" applyFont="1" applyFill="1" applyBorder="1" applyAlignment="1" applyProtection="1">
      <alignment horizontal="right" vertical="center"/>
      <protection hidden="1"/>
    </xf>
    <xf numFmtId="3" fontId="24" fillId="0" borderId="63" xfId="57" applyNumberFormat="1" applyFont="1" applyFill="1" applyBorder="1" applyAlignment="1" applyProtection="1">
      <alignment horizontal="right" vertical="center"/>
      <protection hidden="1"/>
    </xf>
    <xf numFmtId="3" fontId="24" fillId="0" borderId="64" xfId="57" applyNumberFormat="1" applyFont="1" applyFill="1" applyBorder="1" applyAlignment="1" applyProtection="1">
      <alignment horizontal="right" vertical="center"/>
      <protection hidden="1"/>
    </xf>
    <xf numFmtId="3" fontId="24" fillId="0" borderId="65" xfId="57" applyNumberFormat="1" applyFont="1" applyFill="1" applyBorder="1" applyAlignment="1" applyProtection="1">
      <alignment horizontal="right" vertical="center"/>
      <protection hidden="1"/>
    </xf>
    <xf numFmtId="3" fontId="24" fillId="0" borderId="66" xfId="57" applyNumberFormat="1" applyFont="1" applyFill="1" applyBorder="1" applyAlignment="1" applyProtection="1">
      <alignment horizontal="right" vertical="center"/>
      <protection hidden="1"/>
    </xf>
    <xf numFmtId="3" fontId="24" fillId="0" borderId="67" xfId="57" applyNumberFormat="1" applyFont="1" applyFill="1" applyBorder="1" applyAlignment="1" applyProtection="1">
      <alignment horizontal="right" vertical="center"/>
      <protection hidden="1"/>
    </xf>
    <xf numFmtId="3" fontId="25" fillId="0" borderId="68" xfId="57" applyNumberFormat="1" applyFont="1" applyFill="1" applyBorder="1" applyAlignment="1" applyProtection="1">
      <alignment horizontal="right" vertical="center"/>
      <protection hidden="1"/>
    </xf>
    <xf numFmtId="0" fontId="19" fillId="0" borderId="69" xfId="95" applyFont="1" applyFill="1" applyBorder="1" applyAlignment="1" applyProtection="1">
      <alignment horizontal="left" vertical="center"/>
      <protection hidden="1"/>
    </xf>
    <xf numFmtId="3" fontId="25" fillId="0" borderId="70" xfId="57" applyNumberFormat="1" applyFont="1" applyFill="1" applyBorder="1" applyAlignment="1" applyProtection="1">
      <alignment horizontal="right" vertical="center"/>
      <protection hidden="1"/>
    </xf>
    <xf numFmtId="3" fontId="25" fillId="0" borderId="0" xfId="57" applyNumberFormat="1" applyFont="1" applyFill="1" applyBorder="1" applyAlignment="1" applyProtection="1">
      <alignment horizontal="right" vertical="center"/>
      <protection hidden="1"/>
    </xf>
    <xf numFmtId="3" fontId="25" fillId="0" borderId="71" xfId="57" applyNumberFormat="1" applyFont="1" applyFill="1" applyBorder="1" applyAlignment="1" applyProtection="1">
      <alignment horizontal="right" vertical="center"/>
      <protection hidden="1"/>
    </xf>
    <xf numFmtId="3" fontId="25" fillId="0" borderId="59" xfId="57" applyNumberFormat="1" applyFont="1" applyFill="1" applyBorder="1" applyAlignment="1" applyProtection="1">
      <alignment horizontal="right" vertical="center" wrapText="1"/>
      <protection locked="0"/>
    </xf>
    <xf numFmtId="3" fontId="25" fillId="0" borderId="53" xfId="57" applyNumberFormat="1" applyFont="1" applyFill="1" applyBorder="1" applyAlignment="1" applyProtection="1">
      <alignment horizontal="right" vertical="center" wrapText="1"/>
      <protection locked="0"/>
    </xf>
    <xf numFmtId="3" fontId="25" fillId="0" borderId="54" xfId="57" applyNumberFormat="1" applyFont="1" applyFill="1" applyBorder="1" applyAlignment="1" applyProtection="1">
      <alignment horizontal="right" vertical="center" wrapText="1"/>
      <protection locked="0"/>
    </xf>
    <xf numFmtId="3" fontId="25" fillId="0" borderId="61" xfId="57" applyNumberFormat="1" applyFont="1" applyFill="1" applyBorder="1" applyAlignment="1" applyProtection="1">
      <alignment horizontal="right" vertical="center" wrapText="1"/>
      <protection locked="0"/>
    </xf>
    <xf numFmtId="3" fontId="25" fillId="0" borderId="72" xfId="57" applyNumberFormat="1" applyFont="1" applyFill="1" applyBorder="1" applyAlignment="1" applyProtection="1">
      <alignment horizontal="right" vertical="center"/>
      <protection hidden="1"/>
    </xf>
    <xf numFmtId="0" fontId="20" fillId="0" borderId="69" xfId="95" applyFont="1" applyFill="1" applyBorder="1" applyAlignment="1" applyProtection="1">
      <alignment horizontal="left" vertical="center"/>
      <protection hidden="1"/>
    </xf>
    <xf numFmtId="3" fontId="24" fillId="0" borderId="72" xfId="57" applyNumberFormat="1" applyFont="1" applyFill="1" applyBorder="1" applyAlignment="1" applyProtection="1">
      <alignment horizontal="right" vertical="center"/>
      <protection hidden="1"/>
    </xf>
    <xf numFmtId="3" fontId="25" fillId="0" borderId="73" xfId="57" applyNumberFormat="1" applyFont="1" applyFill="1" applyBorder="1" applyAlignment="1" applyProtection="1">
      <alignment horizontal="right" vertical="center"/>
      <protection hidden="1"/>
    </xf>
    <xf numFmtId="3" fontId="24" fillId="0" borderId="63" xfId="57" applyNumberFormat="1" applyFont="1" applyFill="1" applyBorder="1" applyAlignment="1" applyProtection="1">
      <alignment horizontal="right" vertical="center"/>
      <protection locked="0"/>
    </xf>
    <xf numFmtId="3" fontId="24" fillId="0" borderId="64" xfId="57" applyNumberFormat="1" applyFont="1" applyFill="1" applyBorder="1" applyAlignment="1" applyProtection="1">
      <alignment horizontal="right" vertical="center"/>
      <protection locked="0"/>
    </xf>
    <xf numFmtId="3" fontId="24" fillId="0" borderId="65" xfId="57" applyNumberFormat="1" applyFont="1" applyFill="1" applyBorder="1" applyAlignment="1" applyProtection="1">
      <alignment horizontal="right" vertical="center"/>
      <protection locked="0"/>
    </xf>
    <xf numFmtId="3" fontId="24" fillId="0" borderId="67" xfId="57" applyNumberFormat="1" applyFont="1" applyFill="1" applyBorder="1" applyAlignment="1" applyProtection="1">
      <alignment horizontal="right" vertical="center"/>
      <protection locked="0"/>
    </xf>
    <xf numFmtId="3" fontId="25" fillId="0" borderId="74" xfId="57" applyNumberFormat="1" applyFont="1" applyFill="1" applyBorder="1" applyAlignment="1" applyProtection="1">
      <alignment horizontal="right" vertical="center"/>
      <protection hidden="1"/>
    </xf>
    <xf numFmtId="3" fontId="24" fillId="0" borderId="74" xfId="57" applyNumberFormat="1" applyFont="1" applyFill="1" applyBorder="1" applyAlignment="1" applyProtection="1">
      <alignment horizontal="right" vertical="center"/>
      <protection hidden="1"/>
    </xf>
    <xf numFmtId="3" fontId="24" fillId="0" borderId="71" xfId="57" applyNumberFormat="1" applyFont="1" applyFill="1" applyBorder="1" applyAlignment="1" applyProtection="1">
      <alignment horizontal="right" vertical="center"/>
      <protection hidden="1"/>
    </xf>
    <xf numFmtId="3" fontId="25" fillId="0" borderId="52" xfId="57" applyNumberFormat="1" applyFont="1" applyFill="1" applyBorder="1" applyAlignment="1" applyProtection="1">
      <alignment horizontal="right" vertical="center" wrapText="1"/>
      <protection locked="0"/>
    </xf>
    <xf numFmtId="3" fontId="25" fillId="0" borderId="75" xfId="57" applyNumberFormat="1" applyFont="1" applyFill="1" applyBorder="1" applyAlignment="1" applyProtection="1">
      <alignment horizontal="right" vertical="center" wrapText="1"/>
      <protection locked="0"/>
    </xf>
    <xf numFmtId="3" fontId="25" fillId="0" borderId="76" xfId="57" applyNumberFormat="1" applyFont="1" applyFill="1" applyBorder="1" applyAlignment="1" applyProtection="1">
      <alignment horizontal="right" vertical="center" wrapText="1"/>
      <protection locked="0"/>
    </xf>
    <xf numFmtId="3" fontId="25" fillId="0" borderId="55" xfId="57" applyNumberFormat="1" applyFont="1" applyFill="1" applyBorder="1" applyAlignment="1" applyProtection="1">
      <alignment horizontal="right" vertical="center" wrapText="1"/>
      <protection hidden="1"/>
    </xf>
    <xf numFmtId="3" fontId="25" fillId="0" borderId="70" xfId="57" applyNumberFormat="1" applyFont="1" applyFill="1" applyBorder="1" applyAlignment="1" applyProtection="1">
      <alignment horizontal="right" vertical="center" wrapText="1"/>
      <protection locked="0"/>
    </xf>
    <xf numFmtId="3" fontId="24" fillId="0" borderId="58" xfId="57" applyNumberFormat="1" applyFont="1" applyFill="1" applyBorder="1" applyAlignment="1" applyProtection="1">
      <alignment horizontal="right" vertical="center"/>
      <protection hidden="1"/>
    </xf>
    <xf numFmtId="3" fontId="25" fillId="0" borderId="60" xfId="57" applyNumberFormat="1" applyFont="1" applyFill="1" applyBorder="1" applyAlignment="1" applyProtection="1">
      <alignment horizontal="right" vertical="center" wrapText="1"/>
      <protection hidden="1"/>
    </xf>
    <xf numFmtId="3" fontId="24" fillId="0" borderId="62" xfId="57" applyNumberFormat="1" applyFont="1" applyFill="1" applyBorder="1" applyAlignment="1" applyProtection="1">
      <alignment horizontal="right" vertical="center"/>
      <protection hidden="1"/>
    </xf>
    <xf numFmtId="3" fontId="24" fillId="0" borderId="68" xfId="57" applyNumberFormat="1" applyFont="1" applyFill="1" applyBorder="1" applyAlignment="1" applyProtection="1">
      <alignment horizontal="right" vertical="center"/>
      <protection hidden="1"/>
    </xf>
    <xf numFmtId="3" fontId="25" fillId="0" borderId="77" xfId="57" applyNumberFormat="1" applyFont="1" applyFill="1" applyBorder="1" applyAlignment="1" applyProtection="1">
      <alignment horizontal="right" vertical="center"/>
      <protection locked="0"/>
    </xf>
    <xf numFmtId="3" fontId="25" fillId="0" borderId="44" xfId="57" applyNumberFormat="1" applyFont="1" applyFill="1" applyBorder="1" applyAlignment="1" applyProtection="1">
      <alignment horizontal="right" vertical="center"/>
      <protection locked="0"/>
    </xf>
    <xf numFmtId="3" fontId="25" fillId="0" borderId="78" xfId="57" applyNumberFormat="1" applyFont="1" applyFill="1" applyBorder="1" applyAlignment="1" applyProtection="1">
      <alignment horizontal="right" vertical="center"/>
      <protection locked="0"/>
    </xf>
    <xf numFmtId="3" fontId="25" fillId="0" borderId="79" xfId="57" applyNumberFormat="1" applyFont="1" applyFill="1" applyBorder="1" applyAlignment="1" applyProtection="1">
      <alignment horizontal="right" vertical="center"/>
      <protection hidden="1"/>
    </xf>
    <xf numFmtId="3" fontId="25" fillId="0" borderId="80" xfId="57" applyNumberFormat="1" applyFont="1" applyFill="1" applyBorder="1" applyAlignment="1" applyProtection="1">
      <alignment horizontal="right" vertical="center"/>
      <protection locked="0"/>
    </xf>
    <xf numFmtId="3" fontId="24" fillId="0" borderId="81" xfId="57" applyNumberFormat="1" applyFont="1" applyFill="1" applyBorder="1" applyAlignment="1" applyProtection="1">
      <alignment horizontal="right" vertical="center"/>
      <protection hidden="1"/>
    </xf>
    <xf numFmtId="3" fontId="24" fillId="0" borderId="82" xfId="57" applyNumberFormat="1" applyFont="1" applyFill="1" applyBorder="1" applyAlignment="1" applyProtection="1">
      <alignment horizontal="right" vertical="center"/>
      <protection hidden="1"/>
    </xf>
    <xf numFmtId="3" fontId="24" fillId="0" borderId="83" xfId="57" applyNumberFormat="1" applyFont="1" applyFill="1" applyBorder="1" applyAlignment="1" applyProtection="1">
      <alignment horizontal="right" vertical="center"/>
      <protection hidden="1"/>
    </xf>
    <xf numFmtId="3" fontId="24" fillId="0" borderId="84" xfId="57" applyNumberFormat="1" applyFont="1" applyFill="1" applyBorder="1" applyAlignment="1" applyProtection="1">
      <alignment horizontal="right" vertical="center"/>
      <protection hidden="1"/>
    </xf>
    <xf numFmtId="3" fontId="24" fillId="0" borderId="85" xfId="57" applyNumberFormat="1" applyFont="1" applyFill="1" applyBorder="1" applyAlignment="1" applyProtection="1">
      <alignment horizontal="right" vertical="center"/>
      <protection hidden="1"/>
    </xf>
    <xf numFmtId="3" fontId="25" fillId="0" borderId="86" xfId="57" applyNumberFormat="1" applyFont="1" applyFill="1" applyBorder="1" applyAlignment="1" applyProtection="1">
      <alignment horizontal="right" vertical="center"/>
      <protection hidden="1"/>
    </xf>
    <xf numFmtId="3" fontId="25" fillId="0" borderId="83" xfId="57" applyNumberFormat="1" applyFont="1" applyFill="1" applyBorder="1" applyAlignment="1" applyProtection="1">
      <alignment horizontal="right" vertical="center"/>
      <protection hidden="1"/>
    </xf>
    <xf numFmtId="3" fontId="25" fillId="0" borderId="87" xfId="57" applyNumberFormat="1" applyFont="1" applyFill="1" applyBorder="1" applyAlignment="1" applyProtection="1">
      <alignment horizontal="right" vertical="center"/>
      <protection hidden="1"/>
    </xf>
    <xf numFmtId="0" fontId="20" fillId="0" borderId="88" xfId="95" applyFont="1" applyFill="1" applyBorder="1" applyAlignment="1" applyProtection="1">
      <alignment horizontal="left" vertical="center"/>
      <protection hidden="1"/>
    </xf>
    <xf numFmtId="3" fontId="24" fillId="0" borderId="46" xfId="57" applyNumberFormat="1" applyFont="1" applyFill="1" applyBorder="1" applyAlignment="1" applyProtection="1">
      <alignment horizontal="right" vertical="center"/>
      <protection hidden="1"/>
    </xf>
    <xf numFmtId="3" fontId="24" fillId="0" borderId="47" xfId="57" applyNumberFormat="1" applyFont="1" applyFill="1" applyBorder="1" applyAlignment="1" applyProtection="1">
      <alignment horizontal="right" vertical="center"/>
      <protection hidden="1"/>
    </xf>
    <xf numFmtId="3" fontId="24" fillId="0" borderId="48" xfId="57" applyNumberFormat="1" applyFont="1" applyFill="1" applyBorder="1" applyAlignment="1" applyProtection="1">
      <alignment horizontal="right" vertical="center"/>
      <protection hidden="1"/>
    </xf>
    <xf numFmtId="3" fontId="24" fillId="0" borderId="50" xfId="57" applyNumberFormat="1" applyFont="1" applyFill="1" applyBorder="1" applyAlignment="1" applyProtection="1">
      <alignment horizontal="right" vertical="center"/>
      <protection hidden="1"/>
    </xf>
    <xf numFmtId="3" fontId="24" fillId="0" borderId="89" xfId="57" applyNumberFormat="1" applyFont="1" applyFill="1" applyBorder="1" applyAlignment="1" applyProtection="1">
      <alignment horizontal="right" vertical="center"/>
      <protection hidden="1"/>
    </xf>
    <xf numFmtId="3" fontId="24" fillId="0" borderId="90" xfId="57" applyNumberFormat="1" applyFont="1" applyFill="1" applyBorder="1" applyAlignment="1" applyProtection="1">
      <alignment horizontal="right" vertical="center"/>
      <protection hidden="1"/>
    </xf>
    <xf numFmtId="3" fontId="24" fillId="0" borderId="91" xfId="57" applyNumberFormat="1" applyFont="1" applyFill="1" applyBorder="1" applyAlignment="1" applyProtection="1">
      <alignment horizontal="right" vertical="center"/>
      <protection hidden="1"/>
    </xf>
    <xf numFmtId="3" fontId="24" fillId="0" borderId="92" xfId="57" applyNumberFormat="1" applyFont="1" applyFill="1" applyBorder="1" applyAlignment="1" applyProtection="1">
      <alignment horizontal="right" vertical="center"/>
      <protection hidden="1"/>
    </xf>
    <xf numFmtId="3" fontId="24" fillId="0" borderId="93" xfId="57" applyNumberFormat="1" applyFont="1" applyFill="1" applyBorder="1" applyAlignment="1" applyProtection="1">
      <alignment horizontal="right" vertical="center"/>
      <protection hidden="1"/>
    </xf>
    <xf numFmtId="3" fontId="24" fillId="0" borderId="94" xfId="57" applyNumberFormat="1" applyFont="1" applyFill="1" applyBorder="1" applyAlignment="1" applyProtection="1">
      <alignment horizontal="right" vertical="center"/>
      <protection hidden="1"/>
    </xf>
    <xf numFmtId="0" fontId="26" fillId="0" borderId="0" xfId="95" applyFont="1" applyFill="1" applyProtection="1">
      <alignment horizontal="left" vertical="center"/>
      <protection hidden="1"/>
    </xf>
    <xf numFmtId="0" fontId="13" fillId="0" borderId="0" xfId="95" applyFont="1" applyFill="1" applyAlignment="1" applyProtection="1">
      <alignment horizontal="center" vertical="center"/>
      <protection hidden="1"/>
    </xf>
    <xf numFmtId="0" fontId="0" fillId="39" borderId="0" xfId="0" applyFill="1" applyBorder="1" applyAlignment="1">
      <alignment horizontal="right"/>
    </xf>
    <xf numFmtId="0" fontId="4" fillId="39" borderId="0" xfId="0" applyFont="1" applyFill="1" applyBorder="1" applyAlignment="1">
      <alignment horizontal="center" vertical="center"/>
    </xf>
    <xf numFmtId="0" fontId="4" fillId="39" borderId="0" xfId="0" applyFont="1" applyFill="1" applyBorder="1" applyAlignment="1">
      <alignment wrapText="1"/>
    </xf>
    <xf numFmtId="0" fontId="4" fillId="39" borderId="0" xfId="0" applyFont="1" applyFill="1" applyBorder="1" applyAlignment="1">
      <alignment/>
    </xf>
    <xf numFmtId="0" fontId="5" fillId="39" borderId="0" xfId="0" applyFont="1" applyFill="1" applyBorder="1" applyAlignment="1">
      <alignment/>
    </xf>
    <xf numFmtId="0" fontId="10" fillId="35" borderId="95" xfId="0" applyFont="1" applyFill="1" applyBorder="1" applyAlignment="1">
      <alignment/>
    </xf>
    <xf numFmtId="0" fontId="10" fillId="35" borderId="95" xfId="0" applyFont="1" applyFill="1" applyBorder="1" applyAlignment="1">
      <alignment horizontal="right"/>
    </xf>
    <xf numFmtId="0" fontId="10" fillId="35" borderId="16" xfId="93" applyFont="1" applyFill="1" applyBorder="1">
      <alignment/>
      <protection/>
    </xf>
    <xf numFmtId="0" fontId="10" fillId="35" borderId="17" xfId="93" applyFont="1" applyFill="1" applyBorder="1">
      <alignment/>
      <protection/>
    </xf>
    <xf numFmtId="0" fontId="13" fillId="0" borderId="18" xfId="93" applyFont="1" applyBorder="1">
      <alignment/>
      <protection/>
    </xf>
    <xf numFmtId="0" fontId="10" fillId="35" borderId="19" xfId="93" applyFont="1" applyFill="1" applyBorder="1">
      <alignment/>
      <protection/>
    </xf>
    <xf numFmtId="0" fontId="13" fillId="0" borderId="20" xfId="93" applyFont="1" applyBorder="1">
      <alignment/>
      <protection/>
    </xf>
    <xf numFmtId="0" fontId="15" fillId="0" borderId="20" xfId="93" applyFont="1" applyBorder="1">
      <alignment/>
      <protection/>
    </xf>
    <xf numFmtId="0" fontId="11" fillId="35" borderId="19" xfId="93" applyFont="1" applyFill="1" applyBorder="1" applyAlignment="1">
      <alignment horizontal="centerContinuous" vertical="center"/>
      <protection/>
    </xf>
    <xf numFmtId="0" fontId="11" fillId="35" borderId="19" xfId="93" applyFont="1" applyFill="1" applyBorder="1" applyAlignment="1">
      <alignment horizontal="centerContinuous"/>
      <protection/>
    </xf>
    <xf numFmtId="0" fontId="10" fillId="35" borderId="19" xfId="93" applyFont="1" applyFill="1" applyBorder="1" applyAlignment="1">
      <alignment horizontal="centerContinuous"/>
      <protection/>
    </xf>
    <xf numFmtId="0" fontId="10" fillId="35" borderId="19" xfId="93" applyFont="1" applyFill="1" applyBorder="1" applyAlignment="1">
      <alignment horizontal="left"/>
      <protection/>
    </xf>
    <xf numFmtId="0" fontId="10" fillId="0" borderId="19" xfId="93" applyFont="1" applyBorder="1">
      <alignment/>
      <protection/>
    </xf>
    <xf numFmtId="0" fontId="10" fillId="0" borderId="0" xfId="93" applyFont="1" applyBorder="1">
      <alignment/>
      <protection/>
    </xf>
    <xf numFmtId="0" fontId="10" fillId="35" borderId="21" xfId="93" applyFont="1" applyFill="1" applyBorder="1">
      <alignment/>
      <protection/>
    </xf>
    <xf numFmtId="0" fontId="10" fillId="35" borderId="22" xfId="93" applyFont="1" applyFill="1" applyBorder="1">
      <alignment/>
      <protection/>
    </xf>
    <xf numFmtId="0" fontId="13" fillId="0" borderId="23" xfId="93" applyFont="1" applyBorder="1">
      <alignment/>
      <protection/>
    </xf>
    <xf numFmtId="3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9" fontId="78" fillId="36" borderId="0" xfId="0" applyNumberFormat="1" applyFont="1" applyFill="1" applyAlignment="1">
      <alignment/>
    </xf>
    <xf numFmtId="0" fontId="78" fillId="36" borderId="0" xfId="0" applyFont="1" applyFill="1" applyAlignment="1">
      <alignment/>
    </xf>
    <xf numFmtId="0" fontId="79" fillId="36" borderId="0" xfId="0" applyFont="1" applyFill="1" applyAlignment="1">
      <alignment vertical="center"/>
    </xf>
    <xf numFmtId="0" fontId="79" fillId="0" borderId="0" xfId="0" applyFont="1" applyAlignment="1">
      <alignment vertical="center"/>
    </xf>
    <xf numFmtId="49" fontId="79" fillId="36" borderId="0" xfId="0" applyNumberFormat="1" applyFont="1" applyFill="1" applyAlignment="1">
      <alignment horizontal="left" vertical="center" wrapText="1"/>
    </xf>
    <xf numFmtId="49" fontId="79" fillId="36" borderId="0" xfId="0" applyNumberFormat="1" applyFont="1" applyFill="1" applyBorder="1" applyAlignment="1">
      <alignment horizontal="left" vertical="center" wrapText="1"/>
    </xf>
    <xf numFmtId="49" fontId="80" fillId="36" borderId="0" xfId="0" applyNumberFormat="1" applyFont="1" applyFill="1" applyBorder="1" applyAlignment="1">
      <alignment horizontal="left" vertical="center" wrapText="1"/>
    </xf>
    <xf numFmtId="49" fontId="10" fillId="36" borderId="0" xfId="0" applyNumberFormat="1" applyFont="1" applyFill="1" applyAlignment="1">
      <alignment horizontal="left"/>
    </xf>
    <xf numFmtId="49" fontId="10" fillId="36" borderId="0" xfId="0" applyNumberFormat="1" applyFont="1" applyFill="1" applyAlignment="1">
      <alignment horizontal="left" vertical="center"/>
    </xf>
    <xf numFmtId="49" fontId="0" fillId="36" borderId="0" xfId="0" applyNumberFormat="1" applyFill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10" fillId="35" borderId="96" xfId="93" applyFont="1" applyFill="1" applyBorder="1">
      <alignment/>
      <protection/>
    </xf>
    <xf numFmtId="0" fontId="10" fillId="35" borderId="95" xfId="93" applyFont="1" applyFill="1" applyBorder="1">
      <alignment/>
      <protection/>
    </xf>
    <xf numFmtId="0" fontId="10" fillId="35" borderId="0" xfId="93" applyFont="1" applyFill="1" applyBorder="1" applyAlignment="1">
      <alignment/>
      <protection/>
    </xf>
    <xf numFmtId="0" fontId="10" fillId="35" borderId="27" xfId="93" applyFont="1" applyFill="1" applyBorder="1" applyAlignment="1">
      <alignment horizontal="left"/>
      <protection/>
    </xf>
    <xf numFmtId="0" fontId="10" fillId="35" borderId="19" xfId="93" applyFont="1" applyFill="1" applyBorder="1" applyAlignment="1">
      <alignment/>
      <protection/>
    </xf>
    <xf numFmtId="0" fontId="25" fillId="0" borderId="20" xfId="93" applyFont="1" applyBorder="1">
      <alignment/>
      <protection/>
    </xf>
    <xf numFmtId="0" fontId="25" fillId="0" borderId="0" xfId="93" applyFont="1">
      <alignment/>
      <protection/>
    </xf>
    <xf numFmtId="0" fontId="27" fillId="0" borderId="0" xfId="93" applyFont="1">
      <alignment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35" borderId="19" xfId="0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1" fillId="35" borderId="0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97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/>
    </xf>
    <xf numFmtId="0" fontId="0" fillId="39" borderId="22" xfId="0" applyFill="1" applyBorder="1" applyAlignment="1">
      <alignment/>
    </xf>
    <xf numFmtId="0" fontId="4" fillId="39" borderId="0" xfId="0" applyFont="1" applyFill="1" applyBorder="1" applyAlignment="1">
      <alignment horizontal="center" wrapText="1"/>
    </xf>
    <xf numFmtId="0" fontId="0" fillId="0" borderId="0" xfId="0" applyFill="1" applyAlignment="1">
      <alignment vertical="center"/>
    </xf>
    <xf numFmtId="0" fontId="0" fillId="40" borderId="0" xfId="0" applyNumberFormat="1" applyFill="1" applyAlignment="1" applyProtection="1">
      <alignment vertical="center"/>
      <protection locked="0"/>
    </xf>
    <xf numFmtId="0" fontId="0" fillId="40" borderId="0" xfId="0" applyFill="1" applyAlignment="1" applyProtection="1">
      <alignment vertical="center"/>
      <protection locked="0"/>
    </xf>
    <xf numFmtId="14" fontId="0" fillId="40" borderId="0" xfId="0" applyNumberFormat="1" applyFill="1" applyAlignment="1" applyProtection="1">
      <alignment vertical="center"/>
      <protection locked="0"/>
    </xf>
    <xf numFmtId="3" fontId="3" fillId="35" borderId="13" xfId="0" applyNumberFormat="1" applyFont="1" applyFill="1" applyBorder="1" applyAlignment="1" applyProtection="1">
      <alignment horizontal="right" vertical="center"/>
      <protection locked="0"/>
    </xf>
    <xf numFmtId="3" fontId="3" fillId="35" borderId="32" xfId="0" applyNumberFormat="1" applyFont="1" applyFill="1" applyBorder="1" applyAlignment="1" applyProtection="1">
      <alignment horizontal="right" vertical="center"/>
      <protection locked="0"/>
    </xf>
    <xf numFmtId="3" fontId="3" fillId="35" borderId="98" xfId="0" applyNumberFormat="1" applyFont="1" applyFill="1" applyBorder="1" applyAlignment="1" applyProtection="1">
      <alignment horizontal="right" vertical="center"/>
      <protection locked="0"/>
    </xf>
    <xf numFmtId="3" fontId="3" fillId="35" borderId="99" xfId="0" applyNumberFormat="1" applyFont="1" applyFill="1" applyBorder="1" applyAlignment="1" applyProtection="1">
      <alignment horizontal="right" vertical="center"/>
      <protection locked="0"/>
    </xf>
    <xf numFmtId="3" fontId="10" fillId="35" borderId="13" xfId="0" applyNumberFormat="1" applyFont="1" applyFill="1" applyBorder="1" applyAlignment="1" applyProtection="1" quotePrefix="1">
      <alignment vertical="center"/>
      <protection locked="0"/>
    </xf>
    <xf numFmtId="3" fontId="3" fillId="35" borderId="13" xfId="0" applyNumberFormat="1" applyFont="1" applyFill="1" applyBorder="1" applyAlignment="1" applyProtection="1">
      <alignment vertical="center"/>
      <protection locked="0"/>
    </xf>
    <xf numFmtId="0" fontId="0" fillId="35" borderId="0" xfId="0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0" fillId="35" borderId="0" xfId="0" applyFont="1" applyFill="1" applyBorder="1" applyAlignment="1" applyProtection="1">
      <alignment/>
      <protection/>
    </xf>
    <xf numFmtId="0" fontId="8" fillId="35" borderId="0" xfId="0" applyFont="1" applyFill="1" applyBorder="1" applyAlignment="1" applyProtection="1">
      <alignment/>
      <protection/>
    </xf>
    <xf numFmtId="0" fontId="10" fillId="36" borderId="0" xfId="0" applyFont="1" applyFill="1" applyAlignment="1" applyProtection="1">
      <alignment/>
      <protection/>
    </xf>
    <xf numFmtId="49" fontId="10" fillId="36" borderId="0" xfId="0" applyNumberFormat="1" applyFont="1" applyFill="1" applyAlignment="1" applyProtection="1">
      <alignment horizontal="left" wrapText="1"/>
      <protection/>
    </xf>
    <xf numFmtId="0" fontId="10" fillId="0" borderId="0" xfId="0" applyFont="1" applyAlignment="1" applyProtection="1">
      <alignment/>
      <protection/>
    </xf>
    <xf numFmtId="0" fontId="10" fillId="39" borderId="0" xfId="0" applyFont="1" applyFill="1" applyBorder="1" applyAlignment="1" applyProtection="1">
      <alignment/>
      <protection/>
    </xf>
    <xf numFmtId="0" fontId="10" fillId="39" borderId="0" xfId="0" applyFont="1" applyFill="1" applyBorder="1" applyAlignment="1" applyProtection="1">
      <alignment/>
      <protection/>
    </xf>
    <xf numFmtId="0" fontId="11" fillId="39" borderId="0" xfId="0" applyFont="1" applyFill="1" applyBorder="1" applyAlignment="1" applyProtection="1">
      <alignment/>
      <protection/>
    </xf>
    <xf numFmtId="0" fontId="10" fillId="39" borderId="0" xfId="0" applyFont="1" applyFill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6" fillId="36" borderId="0" xfId="0" applyFont="1" applyFill="1" applyAlignment="1" applyProtection="1">
      <alignment/>
      <protection/>
    </xf>
    <xf numFmtId="49" fontId="16" fillId="36" borderId="0" xfId="0" applyNumberFormat="1" applyFont="1" applyFill="1" applyAlignment="1" applyProtection="1">
      <alignment horizontal="left" wrapText="1"/>
      <protection/>
    </xf>
    <xf numFmtId="0" fontId="16" fillId="0" borderId="0" xfId="0" applyFont="1" applyAlignment="1" applyProtection="1">
      <alignment/>
      <protection/>
    </xf>
    <xf numFmtId="0" fontId="10" fillId="35" borderId="0" xfId="0" applyFont="1" applyFill="1" applyBorder="1" applyAlignment="1" applyProtection="1">
      <alignment horizontal="right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36" borderId="0" xfId="0" applyFont="1" applyFill="1" applyAlignment="1" applyProtection="1">
      <alignment horizontal="center" vertical="center"/>
      <protection/>
    </xf>
    <xf numFmtId="49" fontId="10" fillId="36" borderId="0" xfId="0" applyNumberFormat="1" applyFont="1" applyFill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 horizontal="center"/>
      <protection/>
    </xf>
    <xf numFmtId="0" fontId="4" fillId="35" borderId="30" xfId="0" applyFont="1" applyFill="1" applyBorder="1" applyAlignment="1" applyProtection="1">
      <alignment horizontal="center"/>
      <protection/>
    </xf>
    <xf numFmtId="0" fontId="0" fillId="36" borderId="0" xfId="0" applyFont="1" applyFill="1" applyAlignment="1" applyProtection="1">
      <alignment/>
      <protection/>
    </xf>
    <xf numFmtId="49" fontId="0" fillId="36" borderId="0" xfId="0" applyNumberFormat="1" applyFont="1" applyFill="1" applyAlignment="1" applyProtection="1">
      <alignment horizontal="left" wrapText="1"/>
      <protection/>
    </xf>
    <xf numFmtId="0" fontId="0" fillId="0" borderId="0" xfId="0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49" fontId="8" fillId="35" borderId="33" xfId="0" applyNumberFormat="1" applyFont="1" applyFill="1" applyBorder="1" applyAlignment="1" applyProtection="1">
      <alignment vertical="center"/>
      <protection/>
    </xf>
    <xf numFmtId="0" fontId="8" fillId="0" borderId="34" xfId="0" applyFont="1" applyBorder="1" applyAlignment="1" applyProtection="1">
      <alignment vertical="center"/>
      <protection/>
    </xf>
    <xf numFmtId="49" fontId="8" fillId="35" borderId="34" xfId="0" applyNumberFormat="1" applyFont="1" applyFill="1" applyBorder="1" applyAlignment="1" applyProtection="1">
      <alignment vertical="center"/>
      <protection/>
    </xf>
    <xf numFmtId="49" fontId="8" fillId="35" borderId="100" xfId="0" applyNumberFormat="1" applyFont="1" applyFill="1" applyBorder="1" applyAlignment="1" applyProtection="1">
      <alignment vertical="center"/>
      <protection/>
    </xf>
    <xf numFmtId="49" fontId="8" fillId="36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3" fontId="8" fillId="35" borderId="13" xfId="0" applyNumberFormat="1" applyFont="1" applyFill="1" applyBorder="1" applyAlignment="1" applyProtection="1" quotePrefix="1">
      <alignment vertical="center"/>
      <protection/>
    </xf>
    <xf numFmtId="49" fontId="8" fillId="36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 applyProtection="1">
      <alignment/>
      <protection/>
    </xf>
    <xf numFmtId="3" fontId="10" fillId="41" borderId="13" xfId="0" applyNumberFormat="1" applyFont="1" applyFill="1" applyBorder="1" applyAlignment="1" applyProtection="1" quotePrefix="1">
      <alignment vertical="center"/>
      <protection/>
    </xf>
    <xf numFmtId="49" fontId="10" fillId="36" borderId="0" xfId="0" applyNumberFormat="1" applyFont="1" applyFill="1" applyBorder="1" applyAlignment="1" applyProtection="1">
      <alignment horizontal="left" vertical="center" wrapText="1"/>
      <protection/>
    </xf>
    <xf numFmtId="49" fontId="10" fillId="36" borderId="0" xfId="0" applyNumberFormat="1" applyFont="1" applyFill="1" applyBorder="1" applyAlignment="1" applyProtection="1" quotePrefix="1">
      <alignment horizontal="left" vertical="center" wrapText="1"/>
      <protection/>
    </xf>
    <xf numFmtId="3" fontId="8" fillId="36" borderId="0" xfId="0" applyNumberFormat="1" applyFont="1" applyFill="1" applyBorder="1" applyAlignment="1" applyProtection="1" quotePrefix="1">
      <alignment horizontal="center" vertical="center" wrapText="1"/>
      <protection/>
    </xf>
    <xf numFmtId="49" fontId="10" fillId="35" borderId="33" xfId="0" applyNumberFormat="1" applyFont="1" applyFill="1" applyBorder="1" applyAlignment="1" applyProtection="1">
      <alignment vertical="center"/>
      <protection/>
    </xf>
    <xf numFmtId="49" fontId="10" fillId="35" borderId="34" xfId="0" applyNumberFormat="1" applyFont="1" applyFill="1" applyBorder="1" applyAlignment="1" applyProtection="1">
      <alignment vertical="center"/>
      <protection/>
    </xf>
    <xf numFmtId="49" fontId="10" fillId="35" borderId="100" xfId="0" applyNumberFormat="1" applyFont="1" applyFill="1" applyBorder="1" applyAlignment="1" applyProtection="1">
      <alignment vertical="center"/>
      <protection/>
    </xf>
    <xf numFmtId="3" fontId="10" fillId="35" borderId="13" xfId="0" applyNumberFormat="1" applyFont="1" applyFill="1" applyBorder="1" applyAlignment="1" applyProtection="1" quotePrefix="1">
      <alignment vertical="center"/>
      <protection/>
    </xf>
    <xf numFmtId="0" fontId="79" fillId="0" borderId="0" xfId="0" applyFont="1" applyAlignment="1" applyProtection="1">
      <alignment/>
      <protection/>
    </xf>
    <xf numFmtId="0" fontId="81" fillId="0" borderId="0" xfId="0" applyFont="1" applyAlignment="1" applyProtection="1">
      <alignment/>
      <protection/>
    </xf>
    <xf numFmtId="3" fontId="3" fillId="42" borderId="15" xfId="0" applyNumberFormat="1" applyFont="1" applyFill="1" applyBorder="1" applyAlignment="1" applyProtection="1">
      <alignment vertical="center"/>
      <protection/>
    </xf>
    <xf numFmtId="3" fontId="3" fillId="41" borderId="101" xfId="0" applyNumberFormat="1" applyFont="1" applyFill="1" applyBorder="1" applyAlignment="1" applyProtection="1">
      <alignment vertical="center"/>
      <protection/>
    </xf>
    <xf numFmtId="49" fontId="8" fillId="36" borderId="0" xfId="0" applyNumberFormat="1" applyFont="1" applyFill="1" applyBorder="1" applyAlignment="1" applyProtection="1" quotePrefix="1">
      <alignment horizontal="left" vertical="center" wrapText="1"/>
      <protection/>
    </xf>
    <xf numFmtId="3" fontId="3" fillId="41" borderId="13" xfId="0" applyNumberFormat="1" applyFont="1" applyFill="1" applyBorder="1" applyAlignment="1" applyProtection="1">
      <alignment vertical="center"/>
      <protection/>
    </xf>
    <xf numFmtId="3" fontId="3" fillId="42" borderId="13" xfId="0" applyNumberFormat="1" applyFont="1" applyFill="1" applyBorder="1" applyAlignment="1" applyProtection="1">
      <alignment vertical="center"/>
      <protection/>
    </xf>
    <xf numFmtId="3" fontId="3" fillId="42" borderId="102" xfId="0" applyNumberFormat="1" applyFont="1" applyFill="1" applyBorder="1" applyAlignment="1" applyProtection="1">
      <alignment vertical="center"/>
      <protection/>
    </xf>
    <xf numFmtId="3" fontId="3" fillId="42" borderId="103" xfId="0" applyNumberFormat="1" applyFont="1" applyFill="1" applyBorder="1" applyAlignment="1" applyProtection="1">
      <alignment vertical="center"/>
      <protection/>
    </xf>
    <xf numFmtId="0" fontId="0" fillId="35" borderId="0" xfId="0" applyFont="1" applyFill="1" applyBorder="1" applyAlignment="1" applyProtection="1">
      <alignment/>
      <protection/>
    </xf>
    <xf numFmtId="0" fontId="0" fillId="35" borderId="22" xfId="0" applyFont="1" applyFill="1" applyBorder="1" applyAlignment="1" applyProtection="1">
      <alignment/>
      <protection/>
    </xf>
    <xf numFmtId="0" fontId="10" fillId="36" borderId="0" xfId="0" applyFont="1" applyFill="1" applyBorder="1" applyAlignment="1" applyProtection="1">
      <alignment/>
      <protection/>
    </xf>
    <xf numFmtId="0" fontId="8" fillId="36" borderId="0" xfId="0" applyFont="1" applyFill="1" applyBorder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9" fontId="0" fillId="0" borderId="0" xfId="0" applyNumberFormat="1" applyFont="1" applyAlignment="1" applyProtection="1">
      <alignment horizontal="left" wrapText="1"/>
      <protection/>
    </xf>
    <xf numFmtId="0" fontId="0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3" fontId="8" fillId="35" borderId="13" xfId="0" applyNumberFormat="1" applyFont="1" applyFill="1" applyBorder="1" applyAlignment="1" applyProtection="1" quotePrefix="1">
      <alignment vertical="center"/>
      <protection locked="0"/>
    </xf>
    <xf numFmtId="3" fontId="10" fillId="35" borderId="98" xfId="0" applyNumberFormat="1" applyFont="1" applyFill="1" applyBorder="1" applyAlignment="1" applyProtection="1" quotePrefix="1">
      <alignment vertical="center"/>
      <protection locked="0"/>
    </xf>
    <xf numFmtId="3" fontId="10" fillId="41" borderId="13" xfId="0" applyNumberFormat="1" applyFont="1" applyFill="1" applyBorder="1" applyAlignment="1" applyProtection="1" quotePrefix="1">
      <alignment vertical="center"/>
      <protection locked="0"/>
    </xf>
    <xf numFmtId="3" fontId="3" fillId="41" borderId="13" xfId="0" applyNumberFormat="1" applyFont="1" applyFill="1" applyBorder="1" applyAlignment="1" applyProtection="1">
      <alignment vertical="center"/>
      <protection locked="0"/>
    </xf>
    <xf numFmtId="0" fontId="0" fillId="40" borderId="13" xfId="0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0" xfId="0" applyNumberFormat="1" applyFill="1" applyAlignment="1" applyProtection="1">
      <alignment vertical="center"/>
      <protection/>
    </xf>
    <xf numFmtId="14" fontId="0" fillId="0" borderId="0" xfId="0" applyNumberFormat="1" applyFill="1" applyAlignment="1" applyProtection="1">
      <alignment horizontal="center" vertical="center"/>
      <protection/>
    </xf>
    <xf numFmtId="14" fontId="0" fillId="0" borderId="0" xfId="0" applyNumberFormat="1" applyAlignment="1">
      <alignment horizontal="center" vertical="center"/>
    </xf>
    <xf numFmtId="0" fontId="11" fillId="39" borderId="0" xfId="0" applyFont="1" applyFill="1" applyBorder="1" applyAlignment="1" applyProtection="1">
      <alignment/>
      <protection/>
    </xf>
    <xf numFmtId="49" fontId="10" fillId="39" borderId="0" xfId="0" applyNumberFormat="1" applyFont="1" applyFill="1" applyAlignment="1" applyProtection="1">
      <alignment horizontal="left" wrapText="1"/>
      <protection/>
    </xf>
    <xf numFmtId="0" fontId="16" fillId="35" borderId="0" xfId="0" applyFont="1" applyFill="1" applyBorder="1" applyAlignment="1" applyProtection="1">
      <alignment horizontal="center"/>
      <protection/>
    </xf>
    <xf numFmtId="207" fontId="16" fillId="35" borderId="0" xfId="0" applyNumberFormat="1" applyFont="1" applyFill="1" applyBorder="1" applyAlignment="1" applyProtection="1">
      <alignment horizontal="center"/>
      <protection/>
    </xf>
    <xf numFmtId="0" fontId="10" fillId="0" borderId="34" xfId="0" applyFont="1" applyBorder="1" applyAlignment="1" applyProtection="1">
      <alignment vertical="center"/>
      <protection/>
    </xf>
    <xf numFmtId="49" fontId="10" fillId="35" borderId="100" xfId="0" applyNumberFormat="1" applyFont="1" applyFill="1" applyBorder="1" applyAlignment="1" applyProtection="1">
      <alignment horizontal="left" vertical="center" indent="4"/>
      <protection/>
    </xf>
    <xf numFmtId="3" fontId="8" fillId="43" borderId="13" xfId="0" applyNumberFormat="1" applyFont="1" applyFill="1" applyBorder="1" applyAlignment="1" applyProtection="1" quotePrefix="1">
      <alignment vertical="center"/>
      <protection/>
    </xf>
    <xf numFmtId="3" fontId="8" fillId="43" borderId="13" xfId="0" applyNumberFormat="1" applyFont="1" applyFill="1" applyBorder="1" applyAlignment="1" applyProtection="1" quotePrefix="1">
      <alignment vertical="center"/>
      <protection locked="0"/>
    </xf>
    <xf numFmtId="3" fontId="8" fillId="44" borderId="13" xfId="0" applyNumberFormat="1" applyFont="1" applyFill="1" applyBorder="1" applyAlignment="1" applyProtection="1" quotePrefix="1">
      <alignment vertical="center"/>
      <protection locked="0"/>
    </xf>
    <xf numFmtId="3" fontId="8" fillId="44" borderId="13" xfId="0" applyNumberFormat="1" applyFont="1" applyFill="1" applyBorder="1" applyAlignment="1" applyProtection="1" quotePrefix="1">
      <alignment vertical="center"/>
      <protection/>
    </xf>
    <xf numFmtId="3" fontId="10" fillId="44" borderId="13" xfId="0" applyNumberFormat="1" applyFont="1" applyFill="1" applyBorder="1" applyAlignment="1" applyProtection="1" quotePrefix="1">
      <alignment vertical="center"/>
      <protection/>
    </xf>
    <xf numFmtId="3" fontId="10" fillId="41" borderId="21" xfId="0" applyNumberFormat="1" applyFont="1" applyFill="1" applyBorder="1" applyAlignment="1" applyProtection="1">
      <alignment vertical="center"/>
      <protection/>
    </xf>
    <xf numFmtId="3" fontId="8" fillId="43" borderId="33" xfId="0" applyNumberFormat="1" applyFont="1" applyFill="1" applyBorder="1" applyAlignment="1" applyProtection="1" quotePrefix="1">
      <alignment vertical="center"/>
      <protection/>
    </xf>
    <xf numFmtId="3" fontId="10" fillId="41" borderId="33" xfId="0" applyNumberFormat="1" applyFont="1" applyFill="1" applyBorder="1" applyAlignment="1" applyProtection="1" quotePrefix="1">
      <alignment vertical="center"/>
      <protection/>
    </xf>
    <xf numFmtId="3" fontId="8" fillId="44" borderId="33" xfId="0" applyNumberFormat="1" applyFont="1" applyFill="1" applyBorder="1" applyAlignment="1" applyProtection="1" quotePrefix="1">
      <alignment vertical="center"/>
      <protection/>
    </xf>
    <xf numFmtId="3" fontId="10" fillId="44" borderId="33" xfId="0" applyNumberFormat="1" applyFont="1" applyFill="1" applyBorder="1" applyAlignment="1" applyProtection="1" quotePrefix="1">
      <alignment vertical="center"/>
      <protection/>
    </xf>
    <xf numFmtId="3" fontId="10" fillId="35" borderId="33" xfId="0" applyNumberFormat="1" applyFont="1" applyFill="1" applyBorder="1" applyAlignment="1" applyProtection="1" quotePrefix="1">
      <alignment vertical="center"/>
      <protection/>
    </xf>
    <xf numFmtId="3" fontId="10" fillId="35" borderId="33" xfId="0" applyNumberFormat="1" applyFont="1" applyFill="1" applyBorder="1" applyAlignment="1" applyProtection="1" quotePrefix="1">
      <alignment vertical="center"/>
      <protection locked="0"/>
    </xf>
    <xf numFmtId="3" fontId="8" fillId="35" borderId="33" xfId="0" applyNumberFormat="1" applyFont="1" applyFill="1" applyBorder="1" applyAlignment="1" applyProtection="1" quotePrefix="1">
      <alignment vertical="center"/>
      <protection/>
    </xf>
    <xf numFmtId="3" fontId="8" fillId="35" borderId="33" xfId="0" applyNumberFormat="1" applyFont="1" applyFill="1" applyBorder="1" applyAlignment="1" applyProtection="1" quotePrefix="1">
      <alignment vertical="center"/>
      <protection locked="0"/>
    </xf>
    <xf numFmtId="3" fontId="8" fillId="44" borderId="33" xfId="0" applyNumberFormat="1" applyFont="1" applyFill="1" applyBorder="1" applyAlignment="1" applyProtection="1" quotePrefix="1">
      <alignment vertical="center"/>
      <protection locked="0"/>
    </xf>
    <xf numFmtId="3" fontId="3" fillId="41" borderId="33" xfId="0" applyNumberFormat="1" applyFont="1" applyFill="1" applyBorder="1" applyAlignment="1" applyProtection="1">
      <alignment vertical="center"/>
      <protection/>
    </xf>
    <xf numFmtId="3" fontId="10" fillId="41" borderId="101" xfId="0" applyNumberFormat="1" applyFont="1" applyFill="1" applyBorder="1" applyAlignment="1" applyProtection="1">
      <alignment vertical="center"/>
      <protection/>
    </xf>
    <xf numFmtId="49" fontId="82" fillId="36" borderId="0" xfId="0" applyNumberFormat="1" applyFont="1" applyFill="1" applyAlignment="1" applyProtection="1">
      <alignment horizontal="left" wrapText="1"/>
      <protection/>
    </xf>
    <xf numFmtId="49" fontId="10" fillId="45" borderId="0" xfId="0" applyNumberFormat="1" applyFont="1" applyFill="1" applyAlignment="1" applyProtection="1">
      <alignment horizontal="left" vertical="center" wrapText="1"/>
      <protection/>
    </xf>
    <xf numFmtId="3" fontId="3" fillId="46" borderId="13" xfId="0" applyNumberFormat="1" applyFont="1" applyFill="1" applyBorder="1" applyAlignment="1" applyProtection="1">
      <alignment vertical="center"/>
      <protection/>
    </xf>
    <xf numFmtId="3" fontId="0" fillId="35" borderId="0" xfId="0" applyNumberFormat="1" applyFill="1" applyBorder="1" applyAlignment="1">
      <alignment/>
    </xf>
    <xf numFmtId="3" fontId="0" fillId="0" borderId="0" xfId="0" applyNumberFormat="1" applyAlignment="1" applyProtection="1">
      <alignment/>
      <protection/>
    </xf>
    <xf numFmtId="3" fontId="0" fillId="35" borderId="0" xfId="0" applyNumberFormat="1" applyFont="1" applyFill="1" applyBorder="1" applyAlignment="1" applyProtection="1">
      <alignment/>
      <protection/>
    </xf>
    <xf numFmtId="3" fontId="0" fillId="35" borderId="20" xfId="0" applyNumberFormat="1" applyFill="1" applyBorder="1" applyAlignment="1">
      <alignment/>
    </xf>
    <xf numFmtId="0" fontId="83" fillId="0" borderId="0" xfId="0" applyFont="1" applyAlignment="1">
      <alignment/>
    </xf>
    <xf numFmtId="49" fontId="10" fillId="35" borderId="34" xfId="0" applyNumberFormat="1" applyFont="1" applyFill="1" applyBorder="1" applyAlignment="1">
      <alignment wrapText="1"/>
    </xf>
    <xf numFmtId="3" fontId="3" fillId="0" borderId="13" xfId="0" applyNumberFormat="1" applyFont="1" applyFill="1" applyBorder="1" applyAlignment="1" applyProtection="1">
      <alignment vertical="center"/>
      <protection locked="0"/>
    </xf>
    <xf numFmtId="3" fontId="3" fillId="0" borderId="13" xfId="0" applyNumberFormat="1" applyFont="1" applyFill="1" applyBorder="1" applyAlignment="1" applyProtection="1">
      <alignment vertical="center"/>
      <protection/>
    </xf>
    <xf numFmtId="49" fontId="0" fillId="39" borderId="104" xfId="0" applyNumberFormat="1" applyFont="1" applyFill="1" applyBorder="1" applyAlignment="1">
      <alignment horizontal="center" vertical="center" wrapText="1"/>
    </xf>
    <xf numFmtId="49" fontId="0" fillId="39" borderId="105" xfId="0" applyNumberFormat="1" applyFont="1" applyFill="1" applyBorder="1" applyAlignment="1">
      <alignment horizontal="center" vertical="center" wrapText="1"/>
    </xf>
    <xf numFmtId="3" fontId="3" fillId="35" borderId="33" xfId="0" applyNumberFormat="1" applyFont="1" applyFill="1" applyBorder="1" applyAlignment="1" applyProtection="1">
      <alignment horizontal="right" vertical="center"/>
      <protection locked="0"/>
    </xf>
    <xf numFmtId="3" fontId="3" fillId="35" borderId="106" xfId="0" applyNumberFormat="1" applyFont="1" applyFill="1" applyBorder="1" applyAlignment="1" applyProtection="1">
      <alignment horizontal="right" vertical="center"/>
      <protection locked="0"/>
    </xf>
    <xf numFmtId="0" fontId="11" fillId="35" borderId="0" xfId="93" applyFont="1" applyFill="1" applyBorder="1" applyAlignment="1">
      <alignment horizontal="center" vertical="center"/>
      <protection/>
    </xf>
    <xf numFmtId="208" fontId="10" fillId="35" borderId="0" xfId="93" applyNumberFormat="1" applyFont="1" applyFill="1" applyBorder="1" applyAlignment="1">
      <alignment horizontal="center" vertical="center"/>
      <protection/>
    </xf>
    <xf numFmtId="0" fontId="11" fillId="36" borderId="12" xfId="0" applyFont="1" applyFill="1" applyBorder="1" applyAlignment="1">
      <alignment horizontal="center" vertical="center" wrapText="1"/>
    </xf>
    <xf numFmtId="0" fontId="4" fillId="35" borderId="107" xfId="0" applyFont="1" applyFill="1" applyBorder="1" applyAlignment="1" applyProtection="1">
      <alignment horizontal="center"/>
      <protection/>
    </xf>
    <xf numFmtId="0" fontId="10" fillId="35" borderId="27" xfId="93" applyFont="1" applyFill="1" applyBorder="1" applyAlignment="1">
      <alignment horizontal="left" vertical="center"/>
      <protection/>
    </xf>
    <xf numFmtId="0" fontId="10" fillId="35" borderId="29" xfId="93" applyFont="1" applyFill="1" applyBorder="1" applyAlignment="1">
      <alignment horizontal="left"/>
      <protection/>
    </xf>
    <xf numFmtId="207" fontId="11" fillId="35" borderId="0" xfId="93" applyNumberFormat="1" applyFont="1" applyFill="1" applyBorder="1" applyAlignment="1">
      <alignment vertical="center"/>
      <protection/>
    </xf>
    <xf numFmtId="0" fontId="19" fillId="0" borderId="0" xfId="95" applyFont="1" applyFill="1" applyProtection="1">
      <alignment horizontal="left" vertical="center"/>
      <protection locked="0"/>
    </xf>
    <xf numFmtId="202" fontId="20" fillId="0" borderId="0" xfId="58" applyNumberFormat="1" applyFont="1" applyFill="1" applyAlignment="1" applyProtection="1">
      <alignment horizontal="center" vertical="center"/>
      <protection hidden="1"/>
    </xf>
    <xf numFmtId="0" fontId="19" fillId="0" borderId="0" xfId="95" applyFont="1" applyFill="1" applyAlignment="1" applyProtection="1">
      <alignment horizontal="right" vertical="center"/>
      <protection locked="0"/>
    </xf>
    <xf numFmtId="201" fontId="19" fillId="47" borderId="0" xfId="95" applyNumberFormat="1" applyFont="1" applyFill="1" applyAlignment="1" applyProtection="1">
      <alignment horizontal="left" vertical="center"/>
      <protection locked="0"/>
    </xf>
    <xf numFmtId="0" fontId="19" fillId="0" borderId="0" xfId="95" applyFont="1" applyFill="1" applyAlignment="1" applyProtection="1">
      <alignment horizontal="left" vertical="center" wrapText="1"/>
      <protection hidden="1"/>
    </xf>
    <xf numFmtId="0" fontId="20" fillId="0" borderId="0" xfId="95" applyFont="1" applyFill="1" applyAlignment="1" applyProtection="1">
      <alignment horizontal="center"/>
      <protection hidden="1"/>
    </xf>
    <xf numFmtId="202" fontId="13" fillId="0" borderId="0" xfId="58" applyNumberFormat="1" applyFont="1" applyFill="1" applyAlignment="1" applyProtection="1">
      <alignment horizontal="center"/>
      <protection hidden="1"/>
    </xf>
    <xf numFmtId="202" fontId="20" fillId="0" borderId="0" xfId="58" applyNumberFormat="1" applyFont="1" applyFill="1" applyBorder="1" applyAlignment="1" applyProtection="1">
      <alignment horizontal="right"/>
      <protection hidden="1"/>
    </xf>
    <xf numFmtId="0" fontId="24" fillId="0" borderId="108" xfId="95" applyFont="1" applyFill="1" applyBorder="1" applyAlignment="1" applyProtection="1">
      <alignment horizontal="centerContinuous" vertical="center"/>
      <protection hidden="1"/>
    </xf>
    <xf numFmtId="202" fontId="24" fillId="0" borderId="109" xfId="58" applyNumberFormat="1" applyFont="1" applyFill="1" applyBorder="1" applyAlignment="1" applyProtection="1">
      <alignment horizontal="center" wrapText="1"/>
      <protection hidden="1"/>
    </xf>
    <xf numFmtId="0" fontId="24" fillId="0" borderId="110" xfId="96" applyFont="1" applyFill="1" applyBorder="1" applyAlignment="1" applyProtection="1">
      <alignment horizontal="centerContinuous" vertical="top"/>
      <protection hidden="1"/>
    </xf>
    <xf numFmtId="202" fontId="24" fillId="0" borderId="79" xfId="58" applyNumberFormat="1" applyFont="1" applyFill="1" applyBorder="1" applyAlignment="1" applyProtection="1">
      <alignment horizontal="center" vertical="center" wrapText="1"/>
      <protection hidden="1"/>
    </xf>
    <xf numFmtId="202" fontId="24" fillId="0" borderId="111" xfId="58" applyNumberFormat="1" applyFont="1" applyFill="1" applyBorder="1" applyAlignment="1" applyProtection="1">
      <alignment horizontal="center" vertical="top" wrapText="1"/>
      <protection hidden="1"/>
    </xf>
    <xf numFmtId="202" fontId="24" fillId="0" borderId="112" xfId="58" applyNumberFormat="1" applyFont="1" applyFill="1" applyBorder="1" applyAlignment="1" applyProtection="1">
      <alignment horizontal="center" vertical="center" wrapText="1"/>
      <protection hidden="1"/>
    </xf>
    <xf numFmtId="202" fontId="24" fillId="0" borderId="112" xfId="58" applyNumberFormat="1" applyFont="1" applyFill="1" applyBorder="1" applyAlignment="1" applyProtection="1">
      <alignment horizontal="center" vertical="top" wrapText="1"/>
      <protection hidden="1"/>
    </xf>
    <xf numFmtId="202" fontId="24" fillId="0" borderId="71" xfId="58" applyNumberFormat="1" applyFont="1" applyFill="1" applyBorder="1" applyAlignment="1" applyProtection="1">
      <alignment horizontal="center" vertical="top" wrapText="1"/>
      <protection hidden="1"/>
    </xf>
    <xf numFmtId="0" fontId="19" fillId="0" borderId="113" xfId="95" applyFont="1" applyFill="1" applyBorder="1" applyAlignment="1" applyProtection="1">
      <alignment horizontal="left" vertical="center"/>
      <protection hidden="1"/>
    </xf>
    <xf numFmtId="0" fontId="20" fillId="0" borderId="114" xfId="95" applyFont="1" applyFill="1" applyBorder="1" applyAlignment="1" applyProtection="1">
      <alignment horizontal="left" vertical="center"/>
      <protection hidden="1"/>
    </xf>
    <xf numFmtId="3" fontId="13" fillId="0" borderId="0" xfId="95" applyNumberFormat="1" applyFont="1" applyFill="1" applyProtection="1">
      <alignment horizontal="left" vertical="center"/>
      <protection hidden="1"/>
    </xf>
    <xf numFmtId="0" fontId="20" fillId="0" borderId="115" xfId="95" applyFont="1" applyFill="1" applyBorder="1" applyAlignment="1" applyProtection="1">
      <alignment horizontal="left" vertical="center"/>
      <protection hidden="1"/>
    </xf>
    <xf numFmtId="0" fontId="19" fillId="0" borderId="116" xfId="95" applyFont="1" applyFill="1" applyBorder="1" applyAlignment="1" applyProtection="1">
      <alignment horizontal="left" vertical="center"/>
      <protection hidden="1"/>
    </xf>
    <xf numFmtId="0" fontId="20" fillId="0" borderId="115" xfId="95" applyFont="1" applyFill="1" applyBorder="1" applyAlignment="1" applyProtection="1" quotePrefix="1">
      <alignment horizontal="left"/>
      <protection hidden="1"/>
    </xf>
    <xf numFmtId="0" fontId="20" fillId="0" borderId="115" xfId="95" applyFont="1" applyFill="1" applyBorder="1" applyAlignment="1" applyProtection="1">
      <alignment horizontal="left"/>
      <protection hidden="1"/>
    </xf>
    <xf numFmtId="0" fontId="19" fillId="0" borderId="116" xfId="95" applyFont="1" applyFill="1" applyBorder="1" applyAlignment="1" applyProtection="1">
      <alignment horizontal="left"/>
      <protection hidden="1"/>
    </xf>
    <xf numFmtId="0" fontId="19" fillId="0" borderId="117" xfId="95" applyFont="1" applyFill="1" applyBorder="1" applyAlignment="1" applyProtection="1">
      <alignment horizontal="left" vertical="center"/>
      <protection hidden="1"/>
    </xf>
    <xf numFmtId="0" fontId="20" fillId="0" borderId="114" xfId="95" applyFont="1" applyFill="1" applyBorder="1" applyAlignment="1" applyProtection="1">
      <alignment horizontal="left" vertical="center" indent="1"/>
      <protection hidden="1"/>
    </xf>
    <xf numFmtId="0" fontId="20" fillId="0" borderId="118" xfId="95" applyFont="1" applyFill="1" applyBorder="1" applyAlignment="1" applyProtection="1">
      <alignment horizontal="left" vertical="center" indent="1"/>
      <protection hidden="1"/>
    </xf>
    <xf numFmtId="3" fontId="25" fillId="0" borderId="119" xfId="57" applyNumberFormat="1" applyFont="1" applyFill="1" applyBorder="1" applyAlignment="1" applyProtection="1">
      <alignment horizontal="right" vertical="center" wrapText="1"/>
      <protection locked="0"/>
    </xf>
    <xf numFmtId="3" fontId="25" fillId="0" borderId="120" xfId="57" applyNumberFormat="1" applyFont="1" applyFill="1" applyBorder="1" applyAlignment="1" applyProtection="1">
      <alignment horizontal="right" vertical="center" wrapText="1"/>
      <protection locked="0"/>
    </xf>
    <xf numFmtId="3" fontId="25" fillId="0" borderId="121" xfId="57" applyNumberFormat="1" applyFont="1" applyFill="1" applyBorder="1" applyAlignment="1" applyProtection="1">
      <alignment horizontal="right" vertical="center"/>
      <protection hidden="1"/>
    </xf>
    <xf numFmtId="3" fontId="25" fillId="0" borderId="56" xfId="57" applyNumberFormat="1" applyFont="1" applyFill="1" applyBorder="1" applyAlignment="1" applyProtection="1">
      <alignment horizontal="right" vertical="center" wrapText="1"/>
      <protection locked="0"/>
    </xf>
    <xf numFmtId="3" fontId="25" fillId="0" borderId="121" xfId="57" applyNumberFormat="1" applyFont="1" applyFill="1" applyBorder="1" applyAlignment="1" applyProtection="1">
      <alignment horizontal="right" vertical="center" wrapText="1"/>
      <protection hidden="1"/>
    </xf>
    <xf numFmtId="3" fontId="25" fillId="0" borderId="57" xfId="57" applyNumberFormat="1" applyFont="1" applyFill="1" applyBorder="1" applyAlignment="1" applyProtection="1">
      <alignment horizontal="right" vertical="center" wrapText="1"/>
      <protection locked="0"/>
    </xf>
    <xf numFmtId="3" fontId="24" fillId="0" borderId="122" xfId="57" applyNumberFormat="1" applyFont="1" applyFill="1" applyBorder="1" applyAlignment="1" applyProtection="1">
      <alignment horizontal="right" vertical="center"/>
      <protection hidden="1"/>
    </xf>
    <xf numFmtId="0" fontId="20" fillId="0" borderId="115" xfId="95" applyFont="1" applyFill="1" applyBorder="1" applyAlignment="1" applyProtection="1">
      <alignment horizontal="left" vertical="center" indent="1"/>
      <protection hidden="1"/>
    </xf>
    <xf numFmtId="0" fontId="20" fillId="0" borderId="115" xfId="95" applyFont="1" applyFill="1" applyBorder="1" applyAlignment="1" applyProtection="1" quotePrefix="1">
      <alignment horizontal="left" indent="1"/>
      <protection hidden="1"/>
    </xf>
    <xf numFmtId="0" fontId="20" fillId="0" borderId="115" xfId="95" applyFont="1" applyFill="1" applyBorder="1" applyAlignment="1" applyProtection="1">
      <alignment horizontal="left" indent="1"/>
      <protection hidden="1"/>
    </xf>
    <xf numFmtId="0" fontId="19" fillId="0" borderId="123" xfId="95" applyFont="1" applyFill="1" applyBorder="1" applyAlignment="1" applyProtection="1">
      <alignment horizontal="left" vertical="center"/>
      <protection hidden="1"/>
    </xf>
    <xf numFmtId="3" fontId="13" fillId="0" borderId="0" xfId="95" applyNumberFormat="1" applyFont="1" applyFill="1" applyAlignment="1" applyProtection="1">
      <alignment vertical="center"/>
      <protection hidden="1"/>
    </xf>
    <xf numFmtId="202" fontId="13" fillId="0" borderId="0" xfId="58" applyNumberFormat="1" applyFont="1" applyFill="1" applyAlignment="1" applyProtection="1">
      <alignment horizontal="center" vertical="center"/>
      <protection hidden="1"/>
    </xf>
    <xf numFmtId="0" fontId="13" fillId="0" borderId="0" xfId="95" applyFont="1" applyFill="1" applyAlignment="1" applyProtection="1">
      <alignment vertical="center"/>
      <protection hidden="1"/>
    </xf>
    <xf numFmtId="202" fontId="13" fillId="0" borderId="0" xfId="58" applyNumberFormat="1" applyFont="1" applyFill="1" applyAlignment="1" applyProtection="1">
      <alignment vertical="center"/>
      <protection hidden="1"/>
    </xf>
    <xf numFmtId="202" fontId="13" fillId="0" borderId="0" xfId="95" applyNumberFormat="1" applyFont="1" applyFill="1" applyAlignment="1" applyProtection="1">
      <alignment vertical="center"/>
      <protection hidden="1"/>
    </xf>
    <xf numFmtId="0" fontId="10" fillId="35" borderId="20" xfId="93" applyFont="1" applyFill="1" applyBorder="1" applyAlignment="1">
      <alignment horizontal="center" vertical="center"/>
      <protection/>
    </xf>
    <xf numFmtId="0" fontId="10" fillId="35" borderId="22" xfId="93" applyFont="1" applyFill="1" applyBorder="1" applyAlignment="1">
      <alignment horizontal="left"/>
      <protection/>
    </xf>
    <xf numFmtId="0" fontId="10" fillId="35" borderId="22" xfId="93" applyFont="1" applyFill="1" applyBorder="1" applyAlignment="1">
      <alignment horizontal="center"/>
      <protection/>
    </xf>
    <xf numFmtId="3" fontId="5" fillId="36" borderId="39" xfId="0" applyNumberFormat="1" applyFont="1" applyFill="1" applyBorder="1" applyAlignment="1">
      <alignment horizontal="right" vertical="center"/>
    </xf>
    <xf numFmtId="3" fontId="5" fillId="36" borderId="31" xfId="0" applyNumberFormat="1" applyFont="1" applyFill="1" applyBorder="1" applyAlignment="1">
      <alignment horizontal="right" vertical="center"/>
    </xf>
    <xf numFmtId="14" fontId="4" fillId="35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3" fontId="3" fillId="38" borderId="35" xfId="0" applyNumberFormat="1" applyFont="1" applyFill="1" applyBorder="1" applyAlignment="1">
      <alignment vertical="center"/>
    </xf>
    <xf numFmtId="3" fontId="3" fillId="38" borderId="32" xfId="0" applyNumberFormat="1" applyFont="1" applyFill="1" applyBorder="1" applyAlignment="1">
      <alignment vertical="center"/>
    </xf>
    <xf numFmtId="3" fontId="10" fillId="35" borderId="35" xfId="0" applyNumberFormat="1" applyFont="1" applyFill="1" applyBorder="1" applyAlignment="1" applyProtection="1" quotePrefix="1">
      <alignment vertical="center"/>
      <protection locked="0"/>
    </xf>
    <xf numFmtId="3" fontId="10" fillId="35" borderId="32" xfId="0" applyNumberFormat="1" applyFont="1" applyFill="1" applyBorder="1" applyAlignment="1">
      <alignment vertical="center"/>
    </xf>
    <xf numFmtId="3" fontId="10" fillId="35" borderId="35" xfId="0" applyNumberFormat="1" applyFont="1" applyFill="1" applyBorder="1" applyAlignment="1" quotePrefix="1">
      <alignment vertical="center"/>
    </xf>
    <xf numFmtId="3" fontId="10" fillId="35" borderId="32" xfId="0" applyNumberFormat="1" applyFont="1" applyFill="1" applyBorder="1" applyAlignment="1" quotePrefix="1">
      <alignment vertical="center"/>
    </xf>
    <xf numFmtId="3" fontId="3" fillId="38" borderId="124" xfId="0" applyNumberFormat="1" applyFont="1" applyFill="1" applyBorder="1" applyAlignment="1">
      <alignment vertical="center"/>
    </xf>
    <xf numFmtId="3" fontId="3" fillId="38" borderId="102" xfId="0" applyNumberFormat="1" applyFont="1" applyFill="1" applyBorder="1" applyAlignment="1">
      <alignment vertical="center"/>
    </xf>
    <xf numFmtId="3" fontId="3" fillId="38" borderId="103" xfId="0" applyNumberFormat="1" applyFont="1" applyFill="1" applyBorder="1" applyAlignment="1">
      <alignment vertical="center"/>
    </xf>
    <xf numFmtId="3" fontId="3" fillId="38" borderId="38" xfId="0" applyNumberFormat="1" applyFont="1" applyFill="1" applyBorder="1" applyAlignment="1">
      <alignment vertical="center"/>
    </xf>
    <xf numFmtId="3" fontId="3" fillId="38" borderId="101" xfId="0" applyNumberFormat="1" applyFont="1" applyFill="1" applyBorder="1" applyAlignment="1">
      <alignment vertical="center"/>
    </xf>
    <xf numFmtId="3" fontId="3" fillId="38" borderId="125" xfId="0" applyNumberFormat="1" applyFont="1" applyFill="1" applyBorder="1" applyAlignment="1">
      <alignment vertical="center"/>
    </xf>
    <xf numFmtId="3" fontId="3" fillId="42" borderId="33" xfId="0" applyNumberFormat="1" applyFont="1" applyFill="1" applyBorder="1" applyAlignment="1" applyProtection="1">
      <alignment vertical="center"/>
      <protection/>
    </xf>
    <xf numFmtId="3" fontId="8" fillId="43" borderId="33" xfId="0" applyNumberFormat="1" applyFont="1" applyFill="1" applyBorder="1" applyAlignment="1" applyProtection="1" quotePrefix="1">
      <alignment vertical="center"/>
      <protection/>
    </xf>
    <xf numFmtId="3" fontId="3" fillId="0" borderId="33" xfId="0" applyNumberFormat="1" applyFont="1" applyFill="1" applyBorder="1" applyAlignment="1" applyProtection="1">
      <alignment vertical="center"/>
      <protection/>
    </xf>
    <xf numFmtId="3" fontId="3" fillId="42" borderId="126" xfId="0" applyNumberFormat="1" applyFont="1" applyFill="1" applyBorder="1" applyAlignment="1" applyProtection="1">
      <alignment vertical="center"/>
      <protection/>
    </xf>
    <xf numFmtId="3" fontId="3" fillId="42" borderId="127" xfId="0" applyNumberFormat="1" applyFont="1" applyFill="1" applyBorder="1" applyAlignment="1" applyProtection="1">
      <alignment vertical="center"/>
      <protection/>
    </xf>
    <xf numFmtId="3" fontId="10" fillId="41" borderId="128" xfId="0" applyNumberFormat="1" applyFont="1" applyFill="1" applyBorder="1" applyAlignment="1" applyProtection="1">
      <alignment vertical="center"/>
      <protection/>
    </xf>
    <xf numFmtId="3" fontId="8" fillId="43" borderId="127" xfId="0" applyNumberFormat="1" applyFont="1" applyFill="1" applyBorder="1" applyAlignment="1" applyProtection="1" quotePrefix="1">
      <alignment vertical="center"/>
      <protection/>
    </xf>
    <xf numFmtId="3" fontId="8" fillId="35" borderId="127" xfId="0" applyNumberFormat="1" applyFont="1" applyFill="1" applyBorder="1" applyAlignment="1" applyProtection="1" quotePrefix="1">
      <alignment vertical="center"/>
      <protection locked="0"/>
    </xf>
    <xf numFmtId="3" fontId="8" fillId="43" borderId="127" xfId="0" applyNumberFormat="1" applyFont="1" applyFill="1" applyBorder="1" applyAlignment="1" applyProtection="1" quotePrefix="1">
      <alignment vertical="center"/>
      <protection locked="0"/>
    </xf>
    <xf numFmtId="3" fontId="10" fillId="41" borderId="127" xfId="0" applyNumberFormat="1" applyFont="1" applyFill="1" applyBorder="1" applyAlignment="1" applyProtection="1" quotePrefix="1">
      <alignment vertical="center"/>
      <protection/>
    </xf>
    <xf numFmtId="3" fontId="8" fillId="44" borderId="127" xfId="0" applyNumberFormat="1" applyFont="1" applyFill="1" applyBorder="1" applyAlignment="1" applyProtection="1" quotePrefix="1">
      <alignment vertical="center"/>
      <protection locked="0"/>
    </xf>
    <xf numFmtId="3" fontId="8" fillId="44" borderId="127" xfId="0" applyNumberFormat="1" applyFont="1" applyFill="1" applyBorder="1" applyAlignment="1" applyProtection="1" quotePrefix="1">
      <alignment vertical="center"/>
      <protection/>
    </xf>
    <xf numFmtId="3" fontId="10" fillId="44" borderId="127" xfId="0" applyNumberFormat="1" applyFont="1" applyFill="1" applyBorder="1" applyAlignment="1" applyProtection="1" quotePrefix="1">
      <alignment vertical="center"/>
      <protection/>
    </xf>
    <xf numFmtId="3" fontId="10" fillId="35" borderId="127" xfId="0" applyNumberFormat="1" applyFont="1" applyFill="1" applyBorder="1" applyAlignment="1" applyProtection="1" quotePrefix="1">
      <alignment vertical="center"/>
      <protection/>
    </xf>
    <xf numFmtId="3" fontId="10" fillId="35" borderId="127" xfId="0" applyNumberFormat="1" applyFont="1" applyFill="1" applyBorder="1" applyAlignment="1" applyProtection="1" quotePrefix="1">
      <alignment vertical="center"/>
      <protection locked="0"/>
    </xf>
    <xf numFmtId="3" fontId="8" fillId="35" borderId="127" xfId="0" applyNumberFormat="1" applyFont="1" applyFill="1" applyBorder="1" applyAlignment="1" applyProtection="1" quotePrefix="1">
      <alignment vertical="center"/>
      <protection/>
    </xf>
    <xf numFmtId="3" fontId="10" fillId="41" borderId="127" xfId="0" applyNumberFormat="1" applyFont="1" applyFill="1" applyBorder="1" applyAlignment="1" applyProtection="1" quotePrefix="1">
      <alignment vertical="center"/>
      <protection locked="0"/>
    </xf>
    <xf numFmtId="3" fontId="3" fillId="41" borderId="127" xfId="0" applyNumberFormat="1" applyFont="1" applyFill="1" applyBorder="1" applyAlignment="1" applyProtection="1">
      <alignment vertical="center"/>
      <protection/>
    </xf>
    <xf numFmtId="0" fontId="8" fillId="0" borderId="129" xfId="0" applyFont="1" applyBorder="1" applyAlignment="1" applyProtection="1">
      <alignment/>
      <protection/>
    </xf>
    <xf numFmtId="0" fontId="8" fillId="0" borderId="127" xfId="0" applyFont="1" applyBorder="1" applyAlignment="1" applyProtection="1">
      <alignment/>
      <protection/>
    </xf>
    <xf numFmtId="3" fontId="3" fillId="41" borderId="127" xfId="0" applyNumberFormat="1" applyFont="1" applyFill="1" applyBorder="1" applyAlignment="1" applyProtection="1">
      <alignment vertical="center"/>
      <protection locked="0"/>
    </xf>
    <xf numFmtId="3" fontId="3" fillId="0" borderId="127" xfId="0" applyNumberFormat="1" applyFont="1" applyFill="1" applyBorder="1" applyAlignment="1" applyProtection="1">
      <alignment vertical="center"/>
      <protection locked="0"/>
    </xf>
    <xf numFmtId="3" fontId="3" fillId="35" borderId="127" xfId="0" applyNumberFormat="1" applyFont="1" applyFill="1" applyBorder="1" applyAlignment="1" applyProtection="1">
      <alignment vertical="center"/>
      <protection locked="0"/>
    </xf>
    <xf numFmtId="3" fontId="3" fillId="42" borderId="130" xfId="0" applyNumberFormat="1" applyFont="1" applyFill="1" applyBorder="1" applyAlignment="1" applyProtection="1">
      <alignment vertical="center"/>
      <protection/>
    </xf>
    <xf numFmtId="3" fontId="3" fillId="0" borderId="127" xfId="0" applyNumberFormat="1" applyFont="1" applyFill="1" applyBorder="1" applyAlignment="1" applyProtection="1">
      <alignment vertical="center"/>
      <protection/>
    </xf>
    <xf numFmtId="3" fontId="3" fillId="0" borderId="130" xfId="0" applyNumberFormat="1" applyFont="1" applyFill="1" applyBorder="1" applyAlignment="1" applyProtection="1">
      <alignment vertical="center"/>
      <protection/>
    </xf>
    <xf numFmtId="3" fontId="3" fillId="41" borderId="21" xfId="0" applyNumberFormat="1" applyFont="1" applyFill="1" applyBorder="1" applyAlignment="1" applyProtection="1">
      <alignment vertical="center"/>
      <protection/>
    </xf>
    <xf numFmtId="3" fontId="3" fillId="42" borderId="35" xfId="0" applyNumberFormat="1" applyFont="1" applyFill="1" applyBorder="1" applyAlignment="1" applyProtection="1">
      <alignment vertical="center"/>
      <protection/>
    </xf>
    <xf numFmtId="3" fontId="10" fillId="41" borderId="38" xfId="0" applyNumberFormat="1" applyFont="1" applyFill="1" applyBorder="1" applyAlignment="1" applyProtection="1">
      <alignment vertical="center"/>
      <protection/>
    </xf>
    <xf numFmtId="3" fontId="8" fillId="43" borderId="35" xfId="0" applyNumberFormat="1" applyFont="1" applyFill="1" applyBorder="1" applyAlignment="1" applyProtection="1" quotePrefix="1">
      <alignment vertical="center"/>
      <protection/>
    </xf>
    <xf numFmtId="3" fontId="8" fillId="35" borderId="35" xfId="0" applyNumberFormat="1" applyFont="1" applyFill="1" applyBorder="1" applyAlignment="1" applyProtection="1" quotePrefix="1">
      <alignment vertical="center"/>
      <protection/>
    </xf>
    <xf numFmtId="3" fontId="8" fillId="43" borderId="35" xfId="0" applyNumberFormat="1" applyFont="1" applyFill="1" applyBorder="1" applyAlignment="1" applyProtection="1" quotePrefix="1">
      <alignment vertical="center"/>
      <protection/>
    </xf>
    <xf numFmtId="3" fontId="10" fillId="41" borderId="35" xfId="0" applyNumberFormat="1" applyFont="1" applyFill="1" applyBorder="1" applyAlignment="1" applyProtection="1" quotePrefix="1">
      <alignment vertical="center"/>
      <protection/>
    </xf>
    <xf numFmtId="3" fontId="8" fillId="44" borderId="35" xfId="0" applyNumberFormat="1" applyFont="1" applyFill="1" applyBorder="1" applyAlignment="1" applyProtection="1" quotePrefix="1">
      <alignment vertical="center"/>
      <protection/>
    </xf>
    <xf numFmtId="3" fontId="10" fillId="44" borderId="35" xfId="0" applyNumberFormat="1" applyFont="1" applyFill="1" applyBorder="1" applyAlignment="1" applyProtection="1" quotePrefix="1">
      <alignment vertical="center"/>
      <protection/>
    </xf>
    <xf numFmtId="3" fontId="10" fillId="35" borderId="35" xfId="0" applyNumberFormat="1" applyFont="1" applyFill="1" applyBorder="1" applyAlignment="1" applyProtection="1" quotePrefix="1">
      <alignment vertical="center"/>
      <protection/>
    </xf>
    <xf numFmtId="3" fontId="8" fillId="35" borderId="35" xfId="0" applyNumberFormat="1" applyFont="1" applyFill="1" applyBorder="1" applyAlignment="1" applyProtection="1" quotePrefix="1">
      <alignment vertical="center"/>
      <protection locked="0"/>
    </xf>
    <xf numFmtId="3" fontId="3" fillId="41" borderId="35" xfId="0" applyNumberFormat="1" applyFont="1" applyFill="1" applyBorder="1" applyAlignment="1" applyProtection="1">
      <alignment vertical="center"/>
      <protection/>
    </xf>
    <xf numFmtId="3" fontId="8" fillId="44" borderId="35" xfId="0" applyNumberFormat="1" applyFont="1" applyFill="1" applyBorder="1" applyAlignment="1" applyProtection="1" quotePrefix="1">
      <alignment vertical="center"/>
      <protection locked="0"/>
    </xf>
    <xf numFmtId="3" fontId="3" fillId="0" borderId="35" xfId="0" applyNumberFormat="1" applyFont="1" applyFill="1" applyBorder="1" applyAlignment="1" applyProtection="1">
      <alignment vertical="center"/>
      <protection/>
    </xf>
    <xf numFmtId="3" fontId="3" fillId="42" borderId="124" xfId="0" applyNumberFormat="1" applyFont="1" applyFill="1" applyBorder="1" applyAlignment="1" applyProtection="1">
      <alignment vertical="center"/>
      <protection/>
    </xf>
    <xf numFmtId="3" fontId="3" fillId="0" borderId="124" xfId="0" applyNumberFormat="1" applyFont="1" applyFill="1" applyBorder="1" applyAlignment="1" applyProtection="1">
      <alignment vertical="center"/>
      <protection/>
    </xf>
    <xf numFmtId="3" fontId="3" fillId="0" borderId="126" xfId="0" applyNumberFormat="1" applyFont="1" applyFill="1" applyBorder="1" applyAlignment="1" applyProtection="1">
      <alignment vertical="center"/>
      <protection/>
    </xf>
    <xf numFmtId="3" fontId="0" fillId="39" borderId="13" xfId="0" applyNumberFormat="1" applyFill="1" applyBorder="1" applyAlignment="1" applyProtection="1">
      <alignment/>
      <protection locked="0"/>
    </xf>
    <xf numFmtId="3" fontId="0" fillId="39" borderId="32" xfId="0" applyNumberFormat="1" applyFill="1" applyBorder="1" applyAlignment="1" applyProtection="1">
      <alignment/>
      <protection locked="0"/>
    </xf>
    <xf numFmtId="3" fontId="0" fillId="39" borderId="15" xfId="0" applyNumberFormat="1" applyFill="1" applyBorder="1" applyAlignment="1">
      <alignment/>
    </xf>
    <xf numFmtId="3" fontId="0" fillId="39" borderId="39" xfId="0" applyNumberFormat="1" applyFill="1" applyBorder="1" applyAlignment="1">
      <alignment/>
    </xf>
    <xf numFmtId="3" fontId="0" fillId="39" borderId="101" xfId="0" applyNumberFormat="1" applyFill="1" applyBorder="1" applyAlignment="1" applyProtection="1">
      <alignment/>
      <protection locked="0"/>
    </xf>
    <xf numFmtId="3" fontId="0" fillId="39" borderId="125" xfId="0" applyNumberFormat="1" applyFill="1" applyBorder="1" applyAlignment="1" applyProtection="1">
      <alignment/>
      <protection locked="0"/>
    </xf>
    <xf numFmtId="3" fontId="0" fillId="39" borderId="32" xfId="50" applyNumberFormat="1" applyFont="1" applyFill="1" applyBorder="1" applyAlignment="1" applyProtection="1">
      <alignment/>
      <protection locked="0"/>
    </xf>
    <xf numFmtId="3" fontId="0" fillId="39" borderId="98" xfId="0" applyNumberFormat="1" applyFill="1" applyBorder="1" applyAlignment="1" applyProtection="1">
      <alignment/>
      <protection locked="0"/>
    </xf>
    <xf numFmtId="3" fontId="0" fillId="39" borderId="0" xfId="0" applyNumberFormat="1" applyFill="1" applyBorder="1" applyAlignment="1">
      <alignment/>
    </xf>
    <xf numFmtId="3" fontId="0" fillId="39" borderId="99" xfId="0" applyNumberFormat="1" applyFill="1" applyBorder="1" applyAlignment="1" applyProtection="1">
      <alignment/>
      <protection locked="0"/>
    </xf>
    <xf numFmtId="3" fontId="3" fillId="42" borderId="14" xfId="0" applyNumberFormat="1" applyFont="1" applyFill="1" applyBorder="1" applyAlignment="1" applyProtection="1">
      <alignment vertical="center"/>
      <protection/>
    </xf>
    <xf numFmtId="3" fontId="3" fillId="42" borderId="31" xfId="0" applyNumberFormat="1" applyFont="1" applyFill="1" applyBorder="1" applyAlignment="1" applyProtection="1">
      <alignment vertical="center"/>
      <protection/>
    </xf>
    <xf numFmtId="0" fontId="78" fillId="0" borderId="0" xfId="0" applyFont="1" applyAlignment="1" applyProtection="1">
      <alignment/>
      <protection/>
    </xf>
    <xf numFmtId="0" fontId="0" fillId="48" borderId="100" xfId="0" applyFont="1" applyFill="1" applyBorder="1" applyAlignment="1" applyProtection="1">
      <alignment/>
      <protection/>
    </xf>
    <xf numFmtId="3" fontId="8" fillId="35" borderId="16" xfId="0" applyNumberFormat="1" applyFont="1" applyFill="1" applyBorder="1" applyAlignment="1" applyProtection="1" quotePrefix="1">
      <alignment vertical="center"/>
      <protection/>
    </xf>
    <xf numFmtId="3" fontId="8" fillId="35" borderId="36" xfId="0" applyNumberFormat="1" applyFont="1" applyFill="1" applyBorder="1" applyAlignment="1" applyProtection="1" quotePrefix="1">
      <alignment vertical="center"/>
      <protection/>
    </xf>
    <xf numFmtId="3" fontId="10" fillId="35" borderId="131" xfId="0" applyNumberFormat="1" applyFont="1" applyFill="1" applyBorder="1" applyAlignment="1" applyProtection="1" quotePrefix="1">
      <alignment vertical="center"/>
      <protection locked="0"/>
    </xf>
    <xf numFmtId="3" fontId="3" fillId="41" borderId="38" xfId="0" applyNumberFormat="1" applyFont="1" applyFill="1" applyBorder="1" applyAlignment="1" applyProtection="1">
      <alignment vertical="center"/>
      <protection/>
    </xf>
    <xf numFmtId="3" fontId="3" fillId="41" borderId="128" xfId="0" applyNumberFormat="1" applyFont="1" applyFill="1" applyBorder="1" applyAlignment="1" applyProtection="1">
      <alignment vertical="center"/>
      <protection/>
    </xf>
    <xf numFmtId="3" fontId="3" fillId="42" borderId="97" xfId="0" applyNumberFormat="1" applyFont="1" applyFill="1" applyBorder="1" applyAlignment="1" applyProtection="1">
      <alignment vertical="center"/>
      <protection/>
    </xf>
    <xf numFmtId="3" fontId="3" fillId="42" borderId="37" xfId="0" applyNumberFormat="1" applyFont="1" applyFill="1" applyBorder="1" applyAlignment="1" applyProtection="1">
      <alignment vertical="center"/>
      <protection/>
    </xf>
    <xf numFmtId="3" fontId="3" fillId="42" borderId="30" xfId="0" applyNumberFormat="1" applyFont="1" applyFill="1" applyBorder="1" applyAlignment="1" applyProtection="1">
      <alignment vertical="center"/>
      <protection/>
    </xf>
    <xf numFmtId="3" fontId="3" fillId="41" borderId="132" xfId="0" applyNumberFormat="1" applyFont="1" applyFill="1" applyBorder="1" applyAlignment="1" applyProtection="1">
      <alignment vertical="center"/>
      <protection/>
    </xf>
    <xf numFmtId="3" fontId="3" fillId="41" borderId="19" xfId="0" applyNumberFormat="1" applyFont="1" applyFill="1" applyBorder="1" applyAlignment="1" applyProtection="1">
      <alignment vertical="center"/>
      <protection/>
    </xf>
    <xf numFmtId="3" fontId="3" fillId="41" borderId="36" xfId="0" applyNumberFormat="1" applyFont="1" applyFill="1" applyBorder="1" applyAlignment="1" applyProtection="1">
      <alignment vertical="center"/>
      <protection/>
    </xf>
    <xf numFmtId="3" fontId="3" fillId="41" borderId="131" xfId="0" applyNumberFormat="1" applyFont="1" applyFill="1" applyBorder="1" applyAlignment="1" applyProtection="1">
      <alignment vertical="center"/>
      <protection/>
    </xf>
    <xf numFmtId="3" fontId="5" fillId="42" borderId="15" xfId="0" applyNumberFormat="1" applyFont="1" applyFill="1" applyBorder="1" applyAlignment="1" applyProtection="1">
      <alignment vertical="center"/>
      <protection/>
    </xf>
    <xf numFmtId="3" fontId="5" fillId="42" borderId="97" xfId="0" applyNumberFormat="1" applyFont="1" applyFill="1" applyBorder="1" applyAlignment="1" applyProtection="1">
      <alignment vertical="center"/>
      <protection/>
    </xf>
    <xf numFmtId="3" fontId="5" fillId="42" borderId="37" xfId="0" applyNumberFormat="1" applyFont="1" applyFill="1" applyBorder="1" applyAlignment="1" applyProtection="1">
      <alignment vertical="center"/>
      <protection/>
    </xf>
    <xf numFmtId="3" fontId="5" fillId="42" borderId="30" xfId="0" applyNumberFormat="1" applyFont="1" applyFill="1" applyBorder="1" applyAlignment="1" applyProtection="1">
      <alignment vertical="center"/>
      <protection/>
    </xf>
    <xf numFmtId="3" fontId="3" fillId="42" borderId="98" xfId="0" applyNumberFormat="1" applyFont="1" applyFill="1" applyBorder="1" applyAlignment="1" applyProtection="1">
      <alignment vertical="center"/>
      <protection/>
    </xf>
    <xf numFmtId="3" fontId="3" fillId="42" borderId="16" xfId="0" applyNumberFormat="1" applyFont="1" applyFill="1" applyBorder="1" applyAlignment="1" applyProtection="1">
      <alignment vertical="center"/>
      <protection/>
    </xf>
    <xf numFmtId="3" fontId="3" fillId="42" borderId="36" xfId="0" applyNumberFormat="1" applyFont="1" applyFill="1" applyBorder="1" applyAlignment="1" applyProtection="1">
      <alignment vertical="center"/>
      <protection/>
    </xf>
    <xf numFmtId="3" fontId="3" fillId="42" borderId="131" xfId="0" applyNumberFormat="1" applyFont="1" applyFill="1" applyBorder="1" applyAlignment="1" applyProtection="1">
      <alignment vertical="center"/>
      <protection/>
    </xf>
    <xf numFmtId="3" fontId="3" fillId="42" borderId="32" xfId="0" applyNumberFormat="1" applyFont="1" applyFill="1" applyBorder="1" applyAlignment="1" applyProtection="1">
      <alignment vertical="center"/>
      <protection/>
    </xf>
    <xf numFmtId="3" fontId="3" fillId="42" borderId="133" xfId="0" applyNumberFormat="1" applyFont="1" applyFill="1" applyBorder="1" applyAlignment="1" applyProtection="1">
      <alignment vertical="center"/>
      <protection/>
    </xf>
    <xf numFmtId="3" fontId="10" fillId="41" borderId="125" xfId="0" applyNumberFormat="1" applyFont="1" applyFill="1" applyBorder="1" applyAlignment="1" applyProtection="1">
      <alignment vertical="center"/>
      <protection/>
    </xf>
    <xf numFmtId="3" fontId="8" fillId="43" borderId="32" xfId="0" applyNumberFormat="1" applyFont="1" applyFill="1" applyBorder="1" applyAlignment="1" applyProtection="1" quotePrefix="1">
      <alignment vertical="center"/>
      <protection/>
    </xf>
    <xf numFmtId="3" fontId="8" fillId="35" borderId="32" xfId="0" applyNumberFormat="1" applyFont="1" applyFill="1" applyBorder="1" applyAlignment="1" applyProtection="1" quotePrefix="1">
      <alignment vertical="center"/>
      <protection/>
    </xf>
    <xf numFmtId="3" fontId="8" fillId="43" borderId="32" xfId="0" applyNumberFormat="1" applyFont="1" applyFill="1" applyBorder="1" applyAlignment="1" applyProtection="1" quotePrefix="1">
      <alignment vertical="center"/>
      <protection/>
    </xf>
    <xf numFmtId="3" fontId="10" fillId="41" borderId="32" xfId="0" applyNumberFormat="1" applyFont="1" applyFill="1" applyBorder="1" applyAlignment="1" applyProtection="1" quotePrefix="1">
      <alignment vertical="center"/>
      <protection/>
    </xf>
    <xf numFmtId="3" fontId="8" fillId="44" borderId="32" xfId="0" applyNumberFormat="1" applyFont="1" applyFill="1" applyBorder="1" applyAlignment="1" applyProtection="1" quotePrefix="1">
      <alignment vertical="center"/>
      <protection/>
    </xf>
    <xf numFmtId="3" fontId="10" fillId="44" borderId="32" xfId="0" applyNumberFormat="1" applyFont="1" applyFill="1" applyBorder="1" applyAlignment="1" applyProtection="1" quotePrefix="1">
      <alignment vertical="center"/>
      <protection/>
    </xf>
    <xf numFmtId="3" fontId="10" fillId="35" borderId="32" xfId="0" applyNumberFormat="1" applyFont="1" applyFill="1" applyBorder="1" applyAlignment="1" applyProtection="1" quotePrefix="1">
      <alignment vertical="center"/>
      <protection/>
    </xf>
    <xf numFmtId="3" fontId="10" fillId="35" borderId="32" xfId="0" applyNumberFormat="1" applyFont="1" applyFill="1" applyBorder="1" applyAlignment="1" applyProtection="1" quotePrefix="1">
      <alignment vertical="center"/>
      <protection locked="0"/>
    </xf>
    <xf numFmtId="3" fontId="8" fillId="35" borderId="32" xfId="0" applyNumberFormat="1" applyFont="1" applyFill="1" applyBorder="1" applyAlignment="1" applyProtection="1" quotePrefix="1">
      <alignment vertical="center"/>
      <protection locked="0"/>
    </xf>
    <xf numFmtId="3" fontId="8" fillId="35" borderId="99" xfId="0" applyNumberFormat="1" applyFont="1" applyFill="1" applyBorder="1" applyAlignment="1" applyProtection="1" quotePrefix="1">
      <alignment vertical="center"/>
      <protection/>
    </xf>
    <xf numFmtId="3" fontId="3" fillId="42" borderId="39" xfId="0" applyNumberFormat="1" applyFont="1" applyFill="1" applyBorder="1" applyAlignment="1" applyProtection="1">
      <alignment vertical="center"/>
      <protection/>
    </xf>
    <xf numFmtId="3" fontId="3" fillId="41" borderId="125" xfId="0" applyNumberFormat="1" applyFont="1" applyFill="1" applyBorder="1" applyAlignment="1" applyProtection="1">
      <alignment vertical="center"/>
      <protection/>
    </xf>
    <xf numFmtId="3" fontId="3" fillId="41" borderId="32" xfId="0" applyNumberFormat="1" applyFont="1" applyFill="1" applyBorder="1" applyAlignment="1" applyProtection="1">
      <alignment vertical="center"/>
      <protection/>
    </xf>
    <xf numFmtId="3" fontId="3" fillId="41" borderId="99" xfId="0" applyNumberFormat="1" applyFont="1" applyFill="1" applyBorder="1" applyAlignment="1" applyProtection="1">
      <alignment vertical="center"/>
      <protection/>
    </xf>
    <xf numFmtId="3" fontId="5" fillId="42" borderId="39" xfId="0" applyNumberFormat="1" applyFont="1" applyFill="1" applyBorder="1" applyAlignment="1" applyProtection="1">
      <alignment vertical="center"/>
      <protection/>
    </xf>
    <xf numFmtId="3" fontId="8" fillId="44" borderId="32" xfId="0" applyNumberFormat="1" applyFont="1" applyFill="1" applyBorder="1" applyAlignment="1" applyProtection="1" quotePrefix="1">
      <alignment vertical="center"/>
      <protection locked="0"/>
    </xf>
    <xf numFmtId="3" fontId="3" fillId="0" borderId="32" xfId="0" applyNumberFormat="1" applyFont="1" applyFill="1" applyBorder="1" applyAlignment="1" applyProtection="1">
      <alignment vertical="center"/>
      <protection/>
    </xf>
    <xf numFmtId="3" fontId="3" fillId="42" borderId="99" xfId="0" applyNumberFormat="1" applyFont="1" applyFill="1" applyBorder="1" applyAlignment="1" applyProtection="1">
      <alignment vertical="center"/>
      <protection/>
    </xf>
    <xf numFmtId="3" fontId="3" fillId="42" borderId="134" xfId="0" applyNumberFormat="1" applyFont="1" applyFill="1" applyBorder="1" applyAlignment="1" applyProtection="1">
      <alignment vertical="center"/>
      <protection/>
    </xf>
    <xf numFmtId="3" fontId="3" fillId="0" borderId="103" xfId="0" applyNumberFormat="1" applyFont="1" applyFill="1" applyBorder="1" applyAlignment="1" applyProtection="1">
      <alignment vertical="center"/>
      <protection/>
    </xf>
    <xf numFmtId="3" fontId="3" fillId="42" borderId="135" xfId="0" applyNumberFormat="1" applyFont="1" applyFill="1" applyBorder="1" applyAlignment="1" applyProtection="1">
      <alignment vertical="center"/>
      <protection/>
    </xf>
    <xf numFmtId="0" fontId="10" fillId="48" borderId="100" xfId="0" applyFont="1" applyFill="1" applyBorder="1" applyAlignment="1" applyProtection="1">
      <alignment vertical="center"/>
      <protection/>
    </xf>
    <xf numFmtId="3" fontId="8" fillId="48" borderId="100" xfId="0" applyNumberFormat="1" applyFont="1" applyFill="1" applyBorder="1" applyAlignment="1" applyProtection="1" quotePrefix="1">
      <alignment horizontal="center" vertical="center"/>
      <protection/>
    </xf>
    <xf numFmtId="3" fontId="8" fillId="48" borderId="100" xfId="0" applyNumberFormat="1" applyFont="1" applyFill="1" applyBorder="1" applyAlignment="1" applyProtection="1" quotePrefix="1">
      <alignment horizontal="center" vertical="center"/>
      <protection/>
    </xf>
    <xf numFmtId="3" fontId="10" fillId="48" borderId="100" xfId="0" applyNumberFormat="1" applyFont="1" applyFill="1" applyBorder="1" applyAlignment="1" applyProtection="1" quotePrefix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3" fontId="3" fillId="0" borderId="102" xfId="0" applyNumberFormat="1" applyFont="1" applyFill="1" applyBorder="1" applyAlignment="1" applyProtection="1">
      <alignment vertical="center"/>
      <protection/>
    </xf>
    <xf numFmtId="0" fontId="78" fillId="0" borderId="0" xfId="0" applyFont="1" applyFill="1" applyBorder="1" applyAlignment="1" applyProtection="1">
      <alignment/>
      <protection/>
    </xf>
    <xf numFmtId="0" fontId="79" fillId="0" borderId="0" xfId="0" applyFont="1" applyFill="1" applyBorder="1" applyAlignment="1" applyProtection="1">
      <alignment vertical="center"/>
      <protection/>
    </xf>
    <xf numFmtId="0" fontId="79" fillId="0" borderId="0" xfId="0" applyFont="1" applyAlignment="1" applyProtection="1">
      <alignment vertical="center"/>
      <protection/>
    </xf>
    <xf numFmtId="0" fontId="84" fillId="0" borderId="0" xfId="0" applyFont="1" applyFill="1" applyBorder="1" applyAlignment="1" applyProtection="1">
      <alignment/>
      <protection/>
    </xf>
    <xf numFmtId="0" fontId="84" fillId="0" borderId="0" xfId="0" applyFont="1" applyAlignment="1" applyProtection="1">
      <alignment/>
      <protection/>
    </xf>
    <xf numFmtId="3" fontId="78" fillId="0" borderId="0" xfId="0" applyNumberFormat="1" applyFont="1" applyAlignment="1" applyProtection="1">
      <alignment/>
      <protection/>
    </xf>
    <xf numFmtId="0" fontId="78" fillId="39" borderId="0" xfId="0" applyFont="1" applyFill="1" applyBorder="1" applyAlignment="1">
      <alignment/>
    </xf>
    <xf numFmtId="0" fontId="47" fillId="35" borderId="0" xfId="0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0" fontId="4" fillId="39" borderId="0" xfId="0" applyFont="1" applyFill="1" applyBorder="1" applyAlignment="1">
      <alignment horizontal="center" wrapText="1"/>
    </xf>
    <xf numFmtId="9" fontId="3" fillId="42" borderId="127" xfId="105" applyFont="1" applyFill="1" applyBorder="1" applyAlignment="1" applyProtection="1">
      <alignment vertical="center"/>
      <protection/>
    </xf>
    <xf numFmtId="9" fontId="10" fillId="41" borderId="128" xfId="105" applyFont="1" applyFill="1" applyBorder="1" applyAlignment="1" applyProtection="1">
      <alignment vertical="center"/>
      <protection/>
    </xf>
    <xf numFmtId="9" fontId="8" fillId="43" borderId="127" xfId="105" applyFont="1" applyFill="1" applyBorder="1" applyAlignment="1" applyProtection="1" quotePrefix="1">
      <alignment vertical="center"/>
      <protection/>
    </xf>
    <xf numFmtId="9" fontId="8" fillId="35" borderId="127" xfId="105" applyFont="1" applyFill="1" applyBorder="1" applyAlignment="1" applyProtection="1" quotePrefix="1">
      <alignment vertical="center"/>
      <protection locked="0"/>
    </xf>
    <xf numFmtId="9" fontId="8" fillId="43" borderId="127" xfId="105" applyFont="1" applyFill="1" applyBorder="1" applyAlignment="1" applyProtection="1" quotePrefix="1">
      <alignment vertical="center"/>
      <protection locked="0"/>
    </xf>
    <xf numFmtId="9" fontId="10" fillId="41" borderId="127" xfId="105" applyFont="1" applyFill="1" applyBorder="1" applyAlignment="1" applyProtection="1" quotePrefix="1">
      <alignment vertical="center"/>
      <protection/>
    </xf>
    <xf numFmtId="9" fontId="8" fillId="44" borderId="127" xfId="105" applyFont="1" applyFill="1" applyBorder="1" applyAlignment="1" applyProtection="1" quotePrefix="1">
      <alignment vertical="center"/>
      <protection locked="0"/>
    </xf>
    <xf numFmtId="9" fontId="8" fillId="44" borderId="127" xfId="105" applyFont="1" applyFill="1" applyBorder="1" applyAlignment="1" applyProtection="1" quotePrefix="1">
      <alignment vertical="center"/>
      <protection/>
    </xf>
    <xf numFmtId="9" fontId="10" fillId="44" borderId="127" xfId="105" applyFont="1" applyFill="1" applyBorder="1" applyAlignment="1" applyProtection="1" quotePrefix="1">
      <alignment vertical="center"/>
      <protection/>
    </xf>
    <xf numFmtId="9" fontId="10" fillId="35" borderId="127" xfId="105" applyFont="1" applyFill="1" applyBorder="1" applyAlignment="1" applyProtection="1" quotePrefix="1">
      <alignment vertical="center"/>
      <protection/>
    </xf>
    <xf numFmtId="9" fontId="10" fillId="35" borderId="127" xfId="105" applyFont="1" applyFill="1" applyBorder="1" applyAlignment="1" applyProtection="1" quotePrefix="1">
      <alignment vertical="center"/>
      <protection locked="0"/>
    </xf>
    <xf numFmtId="9" fontId="8" fillId="35" borderId="127" xfId="105" applyFont="1" applyFill="1" applyBorder="1" applyAlignment="1" applyProtection="1" quotePrefix="1">
      <alignment vertical="center"/>
      <protection/>
    </xf>
    <xf numFmtId="9" fontId="10" fillId="41" borderId="127" xfId="105" applyFont="1" applyFill="1" applyBorder="1" applyAlignment="1" applyProtection="1" quotePrefix="1">
      <alignment vertical="center"/>
      <protection locked="0"/>
    </xf>
    <xf numFmtId="9" fontId="10" fillId="35" borderId="131" xfId="105" applyFont="1" applyFill="1" applyBorder="1" applyAlignment="1" applyProtection="1" quotePrefix="1">
      <alignment vertical="center"/>
      <protection locked="0"/>
    </xf>
    <xf numFmtId="9" fontId="3" fillId="42" borderId="30" xfId="105" applyFont="1" applyFill="1" applyBorder="1" applyAlignment="1" applyProtection="1">
      <alignment vertical="center"/>
      <protection/>
    </xf>
    <xf numFmtId="9" fontId="3" fillId="41" borderId="128" xfId="105" applyFont="1" applyFill="1" applyBorder="1" applyAlignment="1" applyProtection="1">
      <alignment vertical="center"/>
      <protection/>
    </xf>
    <xf numFmtId="9" fontId="3" fillId="41" borderId="127" xfId="105" applyFont="1" applyFill="1" applyBorder="1" applyAlignment="1" applyProtection="1">
      <alignment vertical="center"/>
      <protection/>
    </xf>
    <xf numFmtId="9" fontId="3" fillId="0" borderId="127" xfId="105" applyFont="1" applyFill="1" applyBorder="1" applyAlignment="1" applyProtection="1">
      <alignment vertical="center"/>
      <protection locked="0"/>
    </xf>
    <xf numFmtId="9" fontId="3" fillId="41" borderId="131" xfId="105" applyFont="1" applyFill="1" applyBorder="1" applyAlignment="1" applyProtection="1">
      <alignment vertical="center"/>
      <protection/>
    </xf>
    <xf numFmtId="9" fontId="5" fillId="42" borderId="30" xfId="105" applyFont="1" applyFill="1" applyBorder="1" applyAlignment="1" applyProtection="1">
      <alignment vertical="center"/>
      <protection/>
    </xf>
    <xf numFmtId="9" fontId="8" fillId="0" borderId="129" xfId="105" applyFont="1" applyBorder="1" applyAlignment="1" applyProtection="1">
      <alignment/>
      <protection/>
    </xf>
    <xf numFmtId="9" fontId="8" fillId="0" borderId="127" xfId="105" applyFont="1" applyBorder="1" applyAlignment="1" applyProtection="1">
      <alignment/>
      <protection/>
    </xf>
    <xf numFmtId="9" fontId="3" fillId="41" borderId="127" xfId="105" applyFont="1" applyFill="1" applyBorder="1" applyAlignment="1" applyProtection="1">
      <alignment vertical="center"/>
      <protection locked="0"/>
    </xf>
    <xf numFmtId="9" fontId="3" fillId="35" borderId="127" xfId="105" applyFont="1" applyFill="1" applyBorder="1" applyAlignment="1" applyProtection="1">
      <alignment vertical="center"/>
      <protection locked="0"/>
    </xf>
    <xf numFmtId="9" fontId="3" fillId="42" borderId="131" xfId="105" applyFont="1" applyFill="1" applyBorder="1" applyAlignment="1" applyProtection="1">
      <alignment vertical="center"/>
      <protection/>
    </xf>
    <xf numFmtId="3" fontId="3" fillId="46" borderId="98" xfId="0" applyNumberFormat="1" applyFont="1" applyFill="1" applyBorder="1" applyAlignment="1" applyProtection="1">
      <alignment vertical="center"/>
      <protection/>
    </xf>
    <xf numFmtId="3" fontId="3" fillId="41" borderId="15" xfId="0" applyNumberFormat="1" applyFont="1" applyFill="1" applyBorder="1" applyAlignment="1" applyProtection="1">
      <alignment vertical="center"/>
      <protection/>
    </xf>
    <xf numFmtId="3" fontId="10" fillId="41" borderId="14" xfId="0" applyNumberFormat="1" applyFont="1" applyFill="1" applyBorder="1" applyAlignment="1" applyProtection="1">
      <alignment vertical="center"/>
      <protection/>
    </xf>
    <xf numFmtId="0" fontId="10" fillId="36" borderId="0" xfId="0" applyFont="1" applyFill="1" applyAlignment="1" applyProtection="1">
      <alignment vertical="center"/>
      <protection/>
    </xf>
    <xf numFmtId="3" fontId="68" fillId="44" borderId="13" xfId="0" applyNumberFormat="1" applyFont="1" applyFill="1" applyBorder="1" applyAlignment="1" applyProtection="1" quotePrefix="1">
      <alignment vertical="center"/>
      <protection/>
    </xf>
    <xf numFmtId="3" fontId="68" fillId="36" borderId="0" xfId="0" applyNumberFormat="1" applyFont="1" applyFill="1" applyBorder="1" applyAlignment="1" applyProtection="1" quotePrefix="1">
      <alignment horizontal="center" vertical="center"/>
      <protection/>
    </xf>
    <xf numFmtId="3" fontId="68" fillId="44" borderId="13" xfId="0" applyNumberFormat="1" applyFont="1" applyFill="1" applyBorder="1" applyAlignment="1" applyProtection="1" quotePrefix="1">
      <alignment vertical="center"/>
      <protection locked="0"/>
    </xf>
    <xf numFmtId="3" fontId="68" fillId="41" borderId="14" xfId="0" applyNumberFormat="1" applyFont="1" applyFill="1" applyBorder="1" applyAlignment="1" applyProtection="1">
      <alignment vertical="center"/>
      <protection/>
    </xf>
    <xf numFmtId="49" fontId="68" fillId="36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>
      <alignment vertical="center" wrapText="1"/>
    </xf>
    <xf numFmtId="0" fontId="0" fillId="0" borderId="13" xfId="0" applyFill="1" applyBorder="1" applyAlignment="1" applyProtection="1">
      <alignment/>
      <protection locked="0"/>
    </xf>
    <xf numFmtId="49" fontId="0" fillId="0" borderId="35" xfId="0" applyNumberFormat="1" applyFont="1" applyFill="1" applyBorder="1" applyAlignment="1">
      <alignment vertical="center" wrapText="1"/>
    </xf>
    <xf numFmtId="218" fontId="0" fillId="0" borderId="32" xfId="50" applyNumberFormat="1" applyFont="1" applyFill="1" applyBorder="1" applyAlignment="1" applyProtection="1">
      <alignment/>
      <protection locked="0"/>
    </xf>
    <xf numFmtId="218" fontId="0" fillId="0" borderId="13" xfId="50" applyNumberFormat="1" applyFont="1" applyFill="1" applyBorder="1" applyAlignment="1" applyProtection="1">
      <alignment/>
      <protection locked="0"/>
    </xf>
    <xf numFmtId="218" fontId="0" fillId="39" borderId="39" xfId="50" applyNumberFormat="1" applyFont="1" applyFill="1" applyBorder="1" applyAlignment="1">
      <alignment/>
    </xf>
    <xf numFmtId="49" fontId="3" fillId="39" borderId="0" xfId="0" applyNumberFormat="1" applyFont="1" applyFill="1" applyBorder="1" applyAlignment="1">
      <alignment horizontal="center" vertical="center" wrapText="1"/>
    </xf>
    <xf numFmtId="49" fontId="3" fillId="39" borderId="0" xfId="0" applyNumberFormat="1" applyFont="1" applyFill="1" applyBorder="1" applyAlignment="1">
      <alignment vertical="center" wrapText="1"/>
    </xf>
    <xf numFmtId="218" fontId="0" fillId="39" borderId="0" xfId="50" applyNumberFormat="1" applyFont="1" applyFill="1" applyBorder="1" applyAlignment="1">
      <alignment/>
    </xf>
    <xf numFmtId="49" fontId="5" fillId="39" borderId="37" xfId="0" applyNumberFormat="1" applyFont="1" applyFill="1" applyBorder="1" applyAlignment="1">
      <alignment vertical="center" wrapText="1"/>
    </xf>
    <xf numFmtId="3" fontId="68" fillId="49" borderId="13" xfId="0" applyNumberFormat="1" applyFont="1" applyFill="1" applyBorder="1" applyAlignment="1" applyProtection="1" quotePrefix="1">
      <alignment vertical="center"/>
      <protection/>
    </xf>
    <xf numFmtId="218" fontId="0" fillId="39" borderId="0" xfId="0" applyNumberFormat="1" applyFill="1" applyBorder="1" applyAlignment="1">
      <alignment/>
    </xf>
    <xf numFmtId="0" fontId="85" fillId="39" borderId="0" xfId="0" applyFont="1" applyFill="1" applyBorder="1" applyAlignment="1">
      <alignment/>
    </xf>
    <xf numFmtId="3" fontId="8" fillId="0" borderId="13" xfId="0" applyNumberFormat="1" applyFont="1" applyFill="1" applyBorder="1" applyAlignment="1" applyProtection="1" quotePrefix="1">
      <alignment vertical="center"/>
      <protection locked="0"/>
    </xf>
    <xf numFmtId="3" fontId="8" fillId="0" borderId="33" xfId="0" applyNumberFormat="1" applyFont="1" applyFill="1" applyBorder="1" applyAlignment="1" applyProtection="1" quotePrefix="1">
      <alignment vertical="center"/>
      <protection/>
    </xf>
    <xf numFmtId="3" fontId="8" fillId="0" borderId="35" xfId="0" applyNumberFormat="1" applyFont="1" applyFill="1" applyBorder="1" applyAlignment="1" applyProtection="1" quotePrefix="1">
      <alignment vertical="center"/>
      <protection/>
    </xf>
    <xf numFmtId="3" fontId="8" fillId="0" borderId="32" xfId="0" applyNumberFormat="1" applyFont="1" applyFill="1" applyBorder="1" applyAlignment="1" applyProtection="1" quotePrefix="1">
      <alignment vertical="center"/>
      <protection/>
    </xf>
    <xf numFmtId="3" fontId="8" fillId="0" borderId="127" xfId="0" applyNumberFormat="1" applyFont="1" applyFill="1" applyBorder="1" applyAlignment="1" applyProtection="1" quotePrefix="1">
      <alignment vertical="center"/>
      <protection locked="0"/>
    </xf>
    <xf numFmtId="9" fontId="8" fillId="0" borderId="127" xfId="105" applyFont="1" applyFill="1" applyBorder="1" applyAlignment="1" applyProtection="1" quotePrefix="1">
      <alignment vertical="center"/>
      <protection locked="0"/>
    </xf>
    <xf numFmtId="0" fontId="4" fillId="0" borderId="0" xfId="0" applyFont="1" applyAlignment="1">
      <alignment/>
    </xf>
    <xf numFmtId="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3" fillId="42" borderId="101" xfId="0" applyNumberFormat="1" applyFont="1" applyFill="1" applyBorder="1" applyAlignment="1" applyProtection="1">
      <alignment vertical="center"/>
      <protection/>
    </xf>
    <xf numFmtId="3" fontId="3" fillId="42" borderId="21" xfId="0" applyNumberFormat="1" applyFont="1" applyFill="1" applyBorder="1" applyAlignment="1" applyProtection="1">
      <alignment vertical="center"/>
      <protection/>
    </xf>
    <xf numFmtId="3" fontId="3" fillId="42" borderId="38" xfId="0" applyNumberFormat="1" applyFont="1" applyFill="1" applyBorder="1" applyAlignment="1" applyProtection="1">
      <alignment vertical="center"/>
      <protection/>
    </xf>
    <xf numFmtId="3" fontId="3" fillId="42" borderId="125" xfId="0" applyNumberFormat="1" applyFont="1" applyFill="1" applyBorder="1" applyAlignment="1" applyProtection="1">
      <alignment vertical="center"/>
      <protection/>
    </xf>
    <xf numFmtId="3" fontId="3" fillId="42" borderId="128" xfId="0" applyNumberFormat="1" applyFont="1" applyFill="1" applyBorder="1" applyAlignment="1" applyProtection="1">
      <alignment vertical="center"/>
      <protection/>
    </xf>
    <xf numFmtId="9" fontId="3" fillId="42" borderId="128" xfId="105" applyFont="1" applyFill="1" applyBorder="1" applyAlignment="1" applyProtection="1">
      <alignment vertical="center"/>
      <protection/>
    </xf>
    <xf numFmtId="3" fontId="3" fillId="42" borderId="136" xfId="0" applyNumberFormat="1" applyFont="1" applyFill="1" applyBorder="1" applyAlignment="1" applyProtection="1">
      <alignment vertical="center"/>
      <protection/>
    </xf>
    <xf numFmtId="3" fontId="10" fillId="41" borderId="136" xfId="0" applyNumberFormat="1" applyFont="1" applyFill="1" applyBorder="1" applyAlignment="1" applyProtection="1">
      <alignment vertical="center"/>
      <protection/>
    </xf>
    <xf numFmtId="3" fontId="8" fillId="43" borderId="106" xfId="0" applyNumberFormat="1" applyFont="1" applyFill="1" applyBorder="1" applyAlignment="1" applyProtection="1" quotePrefix="1">
      <alignment vertical="center"/>
      <protection/>
    </xf>
    <xf numFmtId="3" fontId="8" fillId="35" borderId="106" xfId="0" applyNumberFormat="1" applyFont="1" applyFill="1" applyBorder="1" applyAlignment="1" applyProtection="1" quotePrefix="1">
      <alignment vertical="center"/>
      <protection locked="0"/>
    </xf>
    <xf numFmtId="3" fontId="8" fillId="43" borderId="106" xfId="0" applyNumberFormat="1" applyFont="1" applyFill="1" applyBorder="1" applyAlignment="1" applyProtection="1" quotePrefix="1">
      <alignment vertical="center"/>
      <protection locked="0"/>
    </xf>
    <xf numFmtId="3" fontId="10" fillId="41" borderId="106" xfId="0" applyNumberFormat="1" applyFont="1" applyFill="1" applyBorder="1" applyAlignment="1" applyProtection="1" quotePrefix="1">
      <alignment vertical="center"/>
      <protection/>
    </xf>
    <xf numFmtId="3" fontId="8" fillId="44" borderId="106" xfId="0" applyNumberFormat="1" applyFont="1" applyFill="1" applyBorder="1" applyAlignment="1" applyProtection="1" quotePrefix="1">
      <alignment vertical="center"/>
      <protection locked="0"/>
    </xf>
    <xf numFmtId="3" fontId="8" fillId="0" borderId="106" xfId="0" applyNumberFormat="1" applyFont="1" applyFill="1" applyBorder="1" applyAlignment="1" applyProtection="1" quotePrefix="1">
      <alignment vertical="center"/>
      <protection locked="0"/>
    </xf>
    <xf numFmtId="3" fontId="8" fillId="44" borderId="106" xfId="0" applyNumberFormat="1" applyFont="1" applyFill="1" applyBorder="1" applyAlignment="1" applyProtection="1" quotePrefix="1">
      <alignment vertical="center"/>
      <protection/>
    </xf>
    <xf numFmtId="3" fontId="10" fillId="44" borderId="106" xfId="0" applyNumberFormat="1" applyFont="1" applyFill="1" applyBorder="1" applyAlignment="1" applyProtection="1" quotePrefix="1">
      <alignment vertical="center"/>
      <protection/>
    </xf>
    <xf numFmtId="3" fontId="10" fillId="35" borderId="106" xfId="0" applyNumberFormat="1" applyFont="1" applyFill="1" applyBorder="1" applyAlignment="1" applyProtection="1" quotePrefix="1">
      <alignment vertical="center"/>
      <protection/>
    </xf>
    <xf numFmtId="3" fontId="10" fillId="35" borderId="106" xfId="0" applyNumberFormat="1" applyFont="1" applyFill="1" applyBorder="1" applyAlignment="1" applyProtection="1" quotePrefix="1">
      <alignment vertical="center"/>
      <protection locked="0"/>
    </xf>
    <xf numFmtId="3" fontId="8" fillId="35" borderId="106" xfId="0" applyNumberFormat="1" applyFont="1" applyFill="1" applyBorder="1" applyAlignment="1" applyProtection="1" quotePrefix="1">
      <alignment vertical="center"/>
      <protection/>
    </xf>
    <xf numFmtId="3" fontId="10" fillId="41" borderId="106" xfId="0" applyNumberFormat="1" applyFont="1" applyFill="1" applyBorder="1" applyAlignment="1" applyProtection="1" quotePrefix="1">
      <alignment vertical="center"/>
      <protection locked="0"/>
    </xf>
    <xf numFmtId="3" fontId="10" fillId="35" borderId="137" xfId="0" applyNumberFormat="1" applyFont="1" applyFill="1" applyBorder="1" applyAlignment="1" applyProtection="1" quotePrefix="1">
      <alignment vertical="center"/>
      <protection locked="0"/>
    </xf>
    <xf numFmtId="3" fontId="3" fillId="42" borderId="107" xfId="0" applyNumberFormat="1" applyFont="1" applyFill="1" applyBorder="1" applyAlignment="1" applyProtection="1">
      <alignment vertical="center"/>
      <protection/>
    </xf>
    <xf numFmtId="3" fontId="3" fillId="41" borderId="136" xfId="0" applyNumberFormat="1" applyFont="1" applyFill="1" applyBorder="1" applyAlignment="1" applyProtection="1">
      <alignment vertical="center"/>
      <protection/>
    </xf>
    <xf numFmtId="3" fontId="3" fillId="41" borderId="106" xfId="0" applyNumberFormat="1" applyFont="1" applyFill="1" applyBorder="1" applyAlignment="1" applyProtection="1">
      <alignment vertical="center"/>
      <protection/>
    </xf>
    <xf numFmtId="3" fontId="3" fillId="0" borderId="106" xfId="0" applyNumberFormat="1" applyFont="1" applyFill="1" applyBorder="1" applyAlignment="1" applyProtection="1">
      <alignment vertical="center"/>
      <protection locked="0"/>
    </xf>
    <xf numFmtId="3" fontId="3" fillId="41" borderId="137" xfId="0" applyNumberFormat="1" applyFont="1" applyFill="1" applyBorder="1" applyAlignment="1" applyProtection="1">
      <alignment vertical="center"/>
      <protection/>
    </xf>
    <xf numFmtId="3" fontId="5" fillId="42" borderId="107" xfId="0" applyNumberFormat="1" applyFont="1" applyFill="1" applyBorder="1" applyAlignment="1" applyProtection="1">
      <alignment vertical="center"/>
      <protection/>
    </xf>
    <xf numFmtId="0" fontId="8" fillId="0" borderId="27" xfId="0" applyFont="1" applyBorder="1" applyAlignment="1" applyProtection="1">
      <alignment/>
      <protection/>
    </xf>
    <xf numFmtId="0" fontId="8" fillId="0" borderId="106" xfId="0" applyFont="1" applyBorder="1" applyAlignment="1" applyProtection="1">
      <alignment/>
      <protection/>
    </xf>
    <xf numFmtId="3" fontId="3" fillId="41" borderId="106" xfId="0" applyNumberFormat="1" applyFont="1" applyFill="1" applyBorder="1" applyAlignment="1" applyProtection="1">
      <alignment vertical="center"/>
      <protection locked="0"/>
    </xf>
    <xf numFmtId="3" fontId="3" fillId="42" borderId="106" xfId="0" applyNumberFormat="1" applyFont="1" applyFill="1" applyBorder="1" applyAlignment="1" applyProtection="1">
      <alignment vertical="center"/>
      <protection/>
    </xf>
    <xf numFmtId="3" fontId="3" fillId="35" borderId="106" xfId="0" applyNumberFormat="1" applyFont="1" applyFill="1" applyBorder="1" applyAlignment="1" applyProtection="1">
      <alignment vertical="center"/>
      <protection locked="0"/>
    </xf>
    <xf numFmtId="3" fontId="3" fillId="42" borderId="137" xfId="0" applyNumberFormat="1" applyFont="1" applyFill="1" applyBorder="1" applyAlignment="1" applyProtection="1">
      <alignment vertical="center"/>
      <protection/>
    </xf>
    <xf numFmtId="3" fontId="3" fillId="42" borderId="138" xfId="0" applyNumberFormat="1" applyFont="1" applyFill="1" applyBorder="1" applyAlignment="1" applyProtection="1">
      <alignment vertical="center"/>
      <protection/>
    </xf>
    <xf numFmtId="3" fontId="3" fillId="42" borderId="139" xfId="0" applyNumberFormat="1" applyFont="1" applyFill="1" applyBorder="1" applyAlignment="1" applyProtection="1">
      <alignment vertical="center"/>
      <protection/>
    </xf>
    <xf numFmtId="3" fontId="3" fillId="0" borderId="106" xfId="0" applyNumberFormat="1" applyFont="1" applyFill="1" applyBorder="1" applyAlignment="1" applyProtection="1">
      <alignment vertical="center"/>
      <protection/>
    </xf>
    <xf numFmtId="3" fontId="3" fillId="0" borderId="139" xfId="0" applyNumberFormat="1" applyFont="1" applyFill="1" applyBorder="1" applyAlignment="1" applyProtection="1">
      <alignment vertical="center"/>
      <protection/>
    </xf>
    <xf numFmtId="3" fontId="8" fillId="48" borderId="100" xfId="0" applyNumberFormat="1" applyFont="1" applyFill="1" applyBorder="1" applyAlignment="1" applyProtection="1">
      <alignment horizontal="center" vertical="center"/>
      <protection/>
    </xf>
    <xf numFmtId="0" fontId="0" fillId="0" borderId="32" xfId="0" applyFill="1" applyBorder="1" applyAlignment="1" applyProtection="1">
      <alignment/>
      <protection locked="0"/>
    </xf>
    <xf numFmtId="3" fontId="0" fillId="0" borderId="32" xfId="0" applyNumberFormat="1" applyFill="1" applyBorder="1" applyAlignment="1" applyProtection="1">
      <alignment/>
      <protection locked="0"/>
    </xf>
    <xf numFmtId="218" fontId="0" fillId="0" borderId="32" xfId="50" applyNumberFormat="1" applyFont="1" applyFill="1" applyBorder="1" applyAlignment="1" applyProtection="1">
      <alignment/>
      <protection locked="0"/>
    </xf>
    <xf numFmtId="218" fontId="0" fillId="0" borderId="32" xfId="0" applyNumberFormat="1" applyFill="1" applyBorder="1" applyAlignment="1" applyProtection="1">
      <alignment/>
      <protection locked="0"/>
    </xf>
    <xf numFmtId="49" fontId="0" fillId="39" borderId="25" xfId="0" applyNumberFormat="1" applyFont="1" applyFill="1" applyBorder="1" applyAlignment="1">
      <alignment horizontal="center" vertical="center" wrapText="1"/>
    </xf>
    <xf numFmtId="49" fontId="0" fillId="0" borderId="98" xfId="0" applyNumberFormat="1" applyFont="1" applyFill="1" applyBorder="1" applyAlignment="1">
      <alignment vertical="center" wrapText="1"/>
    </xf>
    <xf numFmtId="0" fontId="0" fillId="0" borderId="98" xfId="0" applyFill="1" applyBorder="1" applyAlignment="1" applyProtection="1">
      <alignment/>
      <protection locked="0"/>
    </xf>
    <xf numFmtId="0" fontId="0" fillId="0" borderId="99" xfId="0" applyFill="1" applyBorder="1" applyAlignment="1" applyProtection="1">
      <alignment/>
      <protection locked="0"/>
    </xf>
    <xf numFmtId="49" fontId="0" fillId="39" borderId="12" xfId="0" applyNumberFormat="1" applyFont="1" applyFill="1" applyBorder="1" applyAlignment="1">
      <alignment horizontal="center" vertical="center" wrapText="1"/>
    </xf>
    <xf numFmtId="0" fontId="4" fillId="39" borderId="0" xfId="0" applyFont="1" applyFill="1" applyBorder="1" applyAlignment="1">
      <alignment horizontal="center" vertical="center"/>
    </xf>
    <xf numFmtId="0" fontId="4" fillId="39" borderId="0" xfId="0" applyFont="1" applyFill="1" applyBorder="1" applyAlignment="1">
      <alignment horizontal="center" wrapText="1"/>
    </xf>
    <xf numFmtId="0" fontId="4" fillId="0" borderId="101" xfId="0" applyFont="1" applyFill="1" applyBorder="1" applyAlignment="1">
      <alignment horizontal="center" vertical="center" wrapText="1"/>
    </xf>
    <xf numFmtId="0" fontId="4" fillId="0" borderId="125" xfId="0" applyFont="1" applyFill="1" applyBorder="1" applyAlignment="1">
      <alignment horizontal="center" vertical="center" wrapText="1"/>
    </xf>
    <xf numFmtId="49" fontId="0" fillId="39" borderId="35" xfId="0" applyNumberFormat="1" applyFont="1" applyFill="1" applyBorder="1" applyAlignment="1" quotePrefix="1">
      <alignment vertical="center" wrapText="1"/>
    </xf>
    <xf numFmtId="49" fontId="0" fillId="39" borderId="140" xfId="0" applyNumberFormat="1" applyFont="1" applyFill="1" applyBorder="1" applyAlignment="1" quotePrefix="1">
      <alignment vertical="center" wrapText="1"/>
    </xf>
    <xf numFmtId="3" fontId="0" fillId="39" borderId="141" xfId="0" applyNumberFormat="1" applyFill="1" applyBorder="1" applyAlignment="1" applyProtection="1">
      <alignment/>
      <protection locked="0"/>
    </xf>
    <xf numFmtId="3" fontId="0" fillId="39" borderId="142" xfId="0" applyNumberFormat="1" applyFill="1" applyBorder="1" applyAlignment="1" applyProtection="1">
      <alignment/>
      <protection locked="0"/>
    </xf>
    <xf numFmtId="49" fontId="3" fillId="39" borderId="30" xfId="0" applyNumberFormat="1" applyFont="1" applyFill="1" applyBorder="1" applyAlignment="1">
      <alignment horizontal="center" vertical="center" wrapText="1"/>
    </xf>
    <xf numFmtId="49" fontId="0" fillId="39" borderId="127" xfId="0" applyNumberFormat="1" applyFont="1" applyFill="1" applyBorder="1" applyAlignment="1">
      <alignment horizontal="center" vertical="center" wrapText="1"/>
    </xf>
    <xf numFmtId="49" fontId="0" fillId="39" borderId="129" xfId="0" applyNumberFormat="1" applyFont="1" applyFill="1" applyBorder="1" applyAlignment="1">
      <alignment horizontal="center" vertical="center" wrapText="1"/>
    </xf>
    <xf numFmtId="49" fontId="0" fillId="39" borderId="143" xfId="0" applyNumberFormat="1" applyFont="1" applyFill="1" applyBorder="1" applyAlignment="1">
      <alignment horizontal="center" vertical="center" wrapText="1"/>
    </xf>
    <xf numFmtId="49" fontId="0" fillId="39" borderId="128" xfId="0" applyNumberFormat="1" applyFont="1" applyFill="1" applyBorder="1" applyAlignment="1">
      <alignment horizontal="center" vertical="center" wrapText="1"/>
    </xf>
    <xf numFmtId="3" fontId="0" fillId="39" borderId="27" xfId="0" applyNumberFormat="1" applyFill="1" applyBorder="1" applyAlignment="1" applyProtection="1">
      <alignment/>
      <protection locked="0"/>
    </xf>
    <xf numFmtId="3" fontId="0" fillId="39" borderId="144" xfId="0" applyNumberFormat="1" applyFill="1" applyBorder="1" applyAlignment="1" applyProtection="1">
      <alignment/>
      <protection locked="0"/>
    </xf>
    <xf numFmtId="49" fontId="0" fillId="39" borderId="145" xfId="0" applyNumberFormat="1" applyFont="1" applyFill="1" applyBorder="1" applyAlignment="1" quotePrefix="1">
      <alignment vertical="center" wrapText="1"/>
    </xf>
    <xf numFmtId="49" fontId="0" fillId="39" borderId="38" xfId="0" applyNumberFormat="1" applyFont="1" applyFill="1" applyBorder="1" applyAlignment="1" quotePrefix="1">
      <alignment vertical="center" wrapText="1"/>
    </xf>
    <xf numFmtId="3" fontId="0" fillId="39" borderId="146" xfId="0" applyNumberFormat="1" applyFill="1" applyBorder="1" applyAlignment="1" applyProtection="1">
      <alignment/>
      <protection locked="0"/>
    </xf>
    <xf numFmtId="0" fontId="4" fillId="0" borderId="14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49" fontId="0" fillId="39" borderId="130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16" fontId="0" fillId="0" borderId="0" xfId="0" applyNumberFormat="1" applyAlignment="1" quotePrefix="1">
      <alignment/>
    </xf>
    <xf numFmtId="0" fontId="0" fillId="0" borderId="0" xfId="0" applyAlignment="1" quotePrefix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16" fontId="0" fillId="0" borderId="0" xfId="0" applyNumberFormat="1" applyAlignment="1">
      <alignment horizontal="left" wrapText="1"/>
    </xf>
    <xf numFmtId="0" fontId="11" fillId="35" borderId="0" xfId="93" applyFont="1" applyFill="1" applyBorder="1" applyAlignment="1">
      <alignment horizontal="center"/>
      <protection/>
    </xf>
    <xf numFmtId="0" fontId="11" fillId="35" borderId="20" xfId="93" applyFont="1" applyFill="1" applyBorder="1" applyAlignment="1">
      <alignment horizontal="center"/>
      <protection/>
    </xf>
    <xf numFmtId="0" fontId="14" fillId="35" borderId="0" xfId="93" applyFont="1" applyFill="1" applyBorder="1" applyAlignment="1">
      <alignment horizontal="center" vertical="center"/>
      <protection/>
    </xf>
    <xf numFmtId="0" fontId="14" fillId="35" borderId="27" xfId="93" applyFont="1" applyFill="1" applyBorder="1" applyAlignment="1">
      <alignment horizontal="center" vertical="center"/>
      <protection/>
    </xf>
    <xf numFmtId="0" fontId="9" fillId="35" borderId="0" xfId="93" applyFont="1" applyFill="1" applyBorder="1" applyAlignment="1">
      <alignment horizontal="center"/>
      <protection/>
    </xf>
    <xf numFmtId="0" fontId="9" fillId="35" borderId="27" xfId="93" applyFont="1" applyFill="1" applyBorder="1" applyAlignment="1">
      <alignment horizontal="center"/>
      <protection/>
    </xf>
    <xf numFmtId="207" fontId="11" fillId="35" borderId="0" xfId="93" applyNumberFormat="1" applyFont="1" applyFill="1" applyBorder="1" applyAlignment="1">
      <alignment horizontal="center" vertical="center"/>
      <protection/>
    </xf>
    <xf numFmtId="207" fontId="11" fillId="35" borderId="20" xfId="93" applyNumberFormat="1" applyFont="1" applyFill="1" applyBorder="1" applyAlignment="1">
      <alignment horizontal="center" vertical="center"/>
      <protection/>
    </xf>
    <xf numFmtId="0" fontId="11" fillId="35" borderId="0" xfId="93" applyFont="1" applyFill="1" applyBorder="1" applyAlignment="1">
      <alignment horizontal="center" vertical="center"/>
      <protection/>
    </xf>
    <xf numFmtId="0" fontId="11" fillId="35" borderId="20" xfId="93" applyFont="1" applyFill="1" applyBorder="1" applyAlignment="1">
      <alignment horizontal="center" vertical="center"/>
      <protection/>
    </xf>
    <xf numFmtId="0" fontId="0" fillId="35" borderId="17" xfId="0" applyFill="1" applyBorder="1" applyAlignment="1" applyProtection="1">
      <alignment horizontal="center"/>
      <protection/>
    </xf>
    <xf numFmtId="0" fontId="0" fillId="35" borderId="17" xfId="0" applyFont="1" applyFill="1" applyBorder="1" applyAlignment="1" applyProtection="1">
      <alignment horizontal="center"/>
      <protection/>
    </xf>
    <xf numFmtId="0" fontId="10" fillId="0" borderId="147" xfId="75" applyFont="1" applyBorder="1" applyAlignment="1">
      <alignment horizontal="center"/>
      <protection/>
    </xf>
    <xf numFmtId="0" fontId="10" fillId="0" borderId="17" xfId="75" applyFont="1" applyBorder="1" applyAlignment="1">
      <alignment horizontal="center"/>
      <protection/>
    </xf>
    <xf numFmtId="0" fontId="46" fillId="0" borderId="147" xfId="75" applyFont="1" applyFill="1" applyBorder="1" applyAlignment="1">
      <alignment horizontal="center"/>
      <protection/>
    </xf>
    <xf numFmtId="0" fontId="46" fillId="0" borderId="17" xfId="75" applyFont="1" applyFill="1" applyBorder="1" applyAlignment="1">
      <alignment horizontal="center"/>
      <protection/>
    </xf>
    <xf numFmtId="0" fontId="46" fillId="0" borderId="147" xfId="75" applyFont="1" applyBorder="1" applyAlignment="1">
      <alignment horizontal="center"/>
      <protection/>
    </xf>
    <xf numFmtId="0" fontId="46" fillId="0" borderId="17" xfId="75" applyFont="1" applyBorder="1" applyAlignment="1">
      <alignment horizontal="center"/>
      <protection/>
    </xf>
    <xf numFmtId="49" fontId="10" fillId="41" borderId="35" xfId="0" applyNumberFormat="1" applyFont="1" applyFill="1" applyBorder="1" applyAlignment="1" applyProtection="1">
      <alignment horizontal="center" vertical="center"/>
      <protection/>
    </xf>
    <xf numFmtId="49" fontId="10" fillId="41" borderId="13" xfId="0" applyNumberFormat="1" applyFont="1" applyFill="1" applyBorder="1" applyAlignment="1" applyProtection="1">
      <alignment horizontal="center" vertical="center"/>
      <protection/>
    </xf>
    <xf numFmtId="49" fontId="10" fillId="41" borderId="13" xfId="0" applyNumberFormat="1" applyFont="1" applyFill="1" applyBorder="1" applyAlignment="1" applyProtection="1">
      <alignment vertical="center"/>
      <protection/>
    </xf>
    <xf numFmtId="0" fontId="46" fillId="0" borderId="13" xfId="75" applyFont="1" applyBorder="1" applyAlignment="1">
      <alignment horizontal="left" indent="3"/>
      <protection/>
    </xf>
    <xf numFmtId="0" fontId="46" fillId="0" borderId="35" xfId="75" applyFont="1" applyBorder="1" applyAlignment="1">
      <alignment horizontal="center"/>
      <protection/>
    </xf>
    <xf numFmtId="0" fontId="46" fillId="0" borderId="13" xfId="75" applyFont="1" applyBorder="1" applyAlignment="1">
      <alignment horizontal="center"/>
      <protection/>
    </xf>
    <xf numFmtId="0" fontId="10" fillId="0" borderId="147" xfId="75" applyFont="1" applyBorder="1" applyAlignment="1" quotePrefix="1">
      <alignment horizontal="center"/>
      <protection/>
    </xf>
    <xf numFmtId="0" fontId="16" fillId="35" borderId="0" xfId="0" applyFont="1" applyFill="1" applyBorder="1" applyAlignment="1" applyProtection="1">
      <alignment horizontal="center"/>
      <protection/>
    </xf>
    <xf numFmtId="207" fontId="16" fillId="35" borderId="0" xfId="0" applyNumberFormat="1" applyFont="1" applyFill="1" applyBorder="1" applyAlignment="1" applyProtection="1">
      <alignment horizontal="center"/>
      <protection/>
    </xf>
    <xf numFmtId="0" fontId="46" fillId="0" borderId="16" xfId="75" applyFont="1" applyBorder="1" applyAlignment="1">
      <alignment horizontal="left" indent="7"/>
      <protection/>
    </xf>
    <xf numFmtId="0" fontId="46" fillId="0" borderId="17" xfId="75" applyFont="1" applyBorder="1" applyAlignment="1">
      <alignment horizontal="left" indent="7"/>
      <protection/>
    </xf>
    <xf numFmtId="0" fontId="46" fillId="0" borderId="18" xfId="75" applyFont="1" applyBorder="1" applyAlignment="1">
      <alignment horizontal="left" indent="7"/>
      <protection/>
    </xf>
    <xf numFmtId="0" fontId="11" fillId="36" borderId="148" xfId="0" applyFont="1" applyFill="1" applyBorder="1" applyAlignment="1" applyProtection="1">
      <alignment horizontal="center" vertical="center" wrapText="1"/>
      <protection/>
    </xf>
    <xf numFmtId="0" fontId="11" fillId="36" borderId="143" xfId="0" applyFont="1" applyFill="1" applyBorder="1" applyAlignment="1" applyProtection="1">
      <alignment horizontal="center" vertical="center"/>
      <protection/>
    </xf>
    <xf numFmtId="0" fontId="11" fillId="36" borderId="143" xfId="0" applyFont="1" applyFill="1" applyBorder="1" applyAlignment="1" applyProtection="1">
      <alignment horizontal="center" vertical="center" wrapText="1"/>
      <protection/>
    </xf>
    <xf numFmtId="0" fontId="11" fillId="36" borderId="24" xfId="0" applyFont="1" applyFill="1" applyBorder="1" applyAlignment="1" applyProtection="1">
      <alignment horizontal="center" vertical="center" wrapText="1"/>
      <protection/>
    </xf>
    <xf numFmtId="0" fontId="11" fillId="36" borderId="28" xfId="0" applyFont="1" applyFill="1" applyBorder="1" applyAlignment="1" applyProtection="1">
      <alignment horizontal="center" vertical="center" wrapText="1"/>
      <protection/>
    </xf>
    <xf numFmtId="0" fontId="11" fillId="36" borderId="26" xfId="0" applyFont="1" applyFill="1" applyBorder="1" applyAlignment="1" applyProtection="1">
      <alignment horizontal="center" vertical="center" wrapText="1"/>
      <protection/>
    </xf>
    <xf numFmtId="0" fontId="11" fillId="36" borderId="29" xfId="0" applyFont="1" applyFill="1" applyBorder="1" applyAlignment="1" applyProtection="1">
      <alignment horizontal="center" vertical="center"/>
      <protection/>
    </xf>
    <xf numFmtId="0" fontId="10" fillId="0" borderId="104" xfId="75" applyFont="1" applyBorder="1" applyAlignment="1">
      <alignment horizontal="center" wrapText="1"/>
      <protection/>
    </xf>
    <xf numFmtId="0" fontId="10" fillId="0" borderId="34" xfId="75" applyFont="1" applyBorder="1" applyAlignment="1">
      <alignment horizontal="center" wrapText="1"/>
      <protection/>
    </xf>
    <xf numFmtId="0" fontId="10" fillId="44" borderId="147" xfId="75" applyFont="1" applyFill="1" applyBorder="1" applyAlignment="1">
      <alignment horizontal="center"/>
      <protection/>
    </xf>
    <xf numFmtId="0" fontId="10" fillId="44" borderId="17" xfId="75" applyFont="1" applyFill="1" applyBorder="1" applyAlignment="1">
      <alignment horizontal="center"/>
      <protection/>
    </xf>
    <xf numFmtId="0" fontId="46" fillId="0" borderId="16" xfId="75" applyFont="1" applyBorder="1" applyAlignment="1">
      <alignment horizontal="left" indent="6"/>
      <protection/>
    </xf>
    <xf numFmtId="0" fontId="46" fillId="0" borderId="17" xfId="75" applyFont="1" applyBorder="1" applyAlignment="1">
      <alignment horizontal="left" indent="6"/>
      <protection/>
    </xf>
    <xf numFmtId="0" fontId="46" fillId="0" borderId="18" xfId="75" applyFont="1" applyBorder="1" applyAlignment="1">
      <alignment horizontal="left" indent="6"/>
      <protection/>
    </xf>
    <xf numFmtId="49" fontId="8" fillId="35" borderId="34" xfId="0" applyNumberFormat="1" applyFont="1" applyFill="1" applyBorder="1" applyAlignment="1" applyProtection="1">
      <alignment horizontal="left" vertical="center" wrapText="1"/>
      <protection/>
    </xf>
    <xf numFmtId="49" fontId="8" fillId="35" borderId="100" xfId="0" applyNumberFormat="1" applyFont="1" applyFill="1" applyBorder="1" applyAlignment="1" applyProtection="1">
      <alignment horizontal="left" vertical="center" wrapText="1"/>
      <protection/>
    </xf>
    <xf numFmtId="49" fontId="11" fillId="42" borderId="35" xfId="0" applyNumberFormat="1" applyFont="1" applyFill="1" applyBorder="1" applyAlignment="1" applyProtection="1">
      <alignment horizontal="center" vertical="center"/>
      <protection/>
    </xf>
    <xf numFmtId="49" fontId="11" fillId="42" borderId="13" xfId="0" applyNumberFormat="1" applyFont="1" applyFill="1" applyBorder="1" applyAlignment="1" applyProtection="1">
      <alignment horizontal="center" vertical="center"/>
      <protection/>
    </xf>
    <xf numFmtId="0" fontId="46" fillId="0" borderId="16" xfId="75" applyFont="1" applyFill="1" applyBorder="1" applyAlignment="1">
      <alignment horizontal="left" indent="6"/>
      <protection/>
    </xf>
    <xf numFmtId="0" fontId="46" fillId="0" borderId="17" xfId="75" applyFont="1" applyFill="1" applyBorder="1" applyAlignment="1">
      <alignment horizontal="left" indent="6"/>
      <protection/>
    </xf>
    <xf numFmtId="0" fontId="46" fillId="0" borderId="18" xfId="75" applyFont="1" applyFill="1" applyBorder="1" applyAlignment="1">
      <alignment horizontal="left" indent="6"/>
      <protection/>
    </xf>
    <xf numFmtId="49" fontId="10" fillId="41" borderId="36" xfId="0" applyNumberFormat="1" applyFont="1" applyFill="1" applyBorder="1" applyAlignment="1" applyProtection="1">
      <alignment horizontal="center" vertical="center"/>
      <protection/>
    </xf>
    <xf numFmtId="49" fontId="10" fillId="41" borderId="98" xfId="0" applyNumberFormat="1" applyFont="1" applyFill="1" applyBorder="1" applyAlignment="1" applyProtection="1">
      <alignment horizontal="center" vertical="center"/>
      <protection/>
    </xf>
    <xf numFmtId="49" fontId="11" fillId="42" borderId="37" xfId="0" applyNumberFormat="1" applyFont="1" applyFill="1" applyBorder="1" applyAlignment="1" applyProtection="1">
      <alignment horizontal="center" vertical="center" wrapText="1"/>
      <protection/>
    </xf>
    <xf numFmtId="49" fontId="11" fillId="42" borderId="15" xfId="0" applyNumberFormat="1" applyFont="1" applyFill="1" applyBorder="1" applyAlignment="1" applyProtection="1">
      <alignment horizontal="center" vertical="center" wrapText="1"/>
      <protection/>
    </xf>
    <xf numFmtId="49" fontId="11" fillId="42" borderId="104" xfId="0" applyNumberFormat="1" applyFont="1" applyFill="1" applyBorder="1" applyAlignment="1" applyProtection="1">
      <alignment horizontal="center" vertical="center" wrapText="1"/>
      <protection/>
    </xf>
    <xf numFmtId="49" fontId="11" fillId="42" borderId="34" xfId="0" applyNumberFormat="1" applyFont="1" applyFill="1" applyBorder="1" applyAlignment="1" applyProtection="1">
      <alignment horizontal="center" vertical="center" wrapText="1"/>
      <protection/>
    </xf>
    <xf numFmtId="0" fontId="11" fillId="48" borderId="100" xfId="0" applyFont="1" applyFill="1" applyBorder="1" applyAlignment="1" applyProtection="1">
      <alignment horizontal="center" vertical="center" wrapText="1"/>
      <protection/>
    </xf>
    <xf numFmtId="0" fontId="10" fillId="0" borderId="16" xfId="75" applyFont="1" applyBorder="1" applyAlignment="1">
      <alignment horizontal="left" indent="4"/>
      <protection/>
    </xf>
    <xf numFmtId="0" fontId="10" fillId="0" borderId="17" xfId="75" applyFont="1" applyBorder="1" applyAlignment="1">
      <alignment horizontal="left" indent="4"/>
      <protection/>
    </xf>
    <xf numFmtId="0" fontId="10" fillId="0" borderId="18" xfId="75" applyFont="1" applyBorder="1" applyAlignment="1">
      <alignment horizontal="left" indent="4"/>
      <protection/>
    </xf>
    <xf numFmtId="49" fontId="11" fillId="42" borderId="36" xfId="0" applyNumberFormat="1" applyFont="1" applyFill="1" applyBorder="1" applyAlignment="1" applyProtection="1">
      <alignment horizontal="center" vertical="center"/>
      <protection/>
    </xf>
    <xf numFmtId="49" fontId="11" fillId="42" borderId="98" xfId="0" applyNumberFormat="1" applyFont="1" applyFill="1" applyBorder="1" applyAlignment="1" applyProtection="1">
      <alignment horizontal="center" vertical="center"/>
      <protection/>
    </xf>
    <xf numFmtId="49" fontId="11" fillId="42" borderId="98" xfId="0" applyNumberFormat="1" applyFont="1" applyFill="1" applyBorder="1" applyAlignment="1" applyProtection="1">
      <alignment vertical="center"/>
      <protection/>
    </xf>
    <xf numFmtId="49" fontId="10" fillId="41" borderId="16" xfId="0" applyNumberFormat="1" applyFont="1" applyFill="1" applyBorder="1" applyAlignment="1" applyProtection="1">
      <alignment vertical="center"/>
      <protection/>
    </xf>
    <xf numFmtId="49" fontId="10" fillId="41" borderId="17" xfId="0" applyNumberFormat="1" applyFont="1" applyFill="1" applyBorder="1" applyAlignment="1" applyProtection="1">
      <alignment vertical="center"/>
      <protection/>
    </xf>
    <xf numFmtId="49" fontId="10" fillId="41" borderId="18" xfId="0" applyNumberFormat="1" applyFont="1" applyFill="1" applyBorder="1" applyAlignment="1" applyProtection="1">
      <alignment vertical="center"/>
      <protection/>
    </xf>
    <xf numFmtId="0" fontId="8" fillId="0" borderId="33" xfId="0" applyFont="1" applyFill="1" applyBorder="1" applyAlignment="1" applyProtection="1">
      <alignment horizontal="left" vertical="center"/>
      <protection/>
    </xf>
    <xf numFmtId="0" fontId="8" fillId="0" borderId="34" xfId="0" applyFont="1" applyFill="1" applyBorder="1" applyAlignment="1" applyProtection="1">
      <alignment horizontal="left" vertical="center"/>
      <protection/>
    </xf>
    <xf numFmtId="0" fontId="8" fillId="0" borderId="100" xfId="0" applyFont="1" applyFill="1" applyBorder="1" applyAlignment="1" applyProtection="1">
      <alignment horizontal="left" vertical="center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4" xfId="0" applyFont="1" applyBorder="1" applyAlignment="1" applyProtection="1">
      <alignment horizontal="left" vertical="center"/>
      <protection/>
    </xf>
    <xf numFmtId="0" fontId="8" fillId="0" borderId="100" xfId="0" applyFont="1" applyBorder="1" applyAlignment="1" applyProtection="1">
      <alignment horizontal="left" vertical="center"/>
      <protection/>
    </xf>
    <xf numFmtId="49" fontId="11" fillId="42" borderId="97" xfId="0" applyNumberFormat="1" applyFont="1" applyFill="1" applyBorder="1" applyAlignment="1" applyProtection="1">
      <alignment vertical="center" wrapText="1"/>
      <protection/>
    </xf>
    <xf numFmtId="49" fontId="11" fillId="42" borderId="149" xfId="0" applyNumberFormat="1" applyFont="1" applyFill="1" applyBorder="1" applyAlignment="1" applyProtection="1">
      <alignment vertical="center" wrapText="1"/>
      <protection/>
    </xf>
    <xf numFmtId="49" fontId="11" fillId="42" borderId="150" xfId="0" applyNumberFormat="1" applyFont="1" applyFill="1" applyBorder="1" applyAlignment="1" applyProtection="1">
      <alignment vertical="center" wrapText="1"/>
      <protection/>
    </xf>
    <xf numFmtId="49" fontId="11" fillId="42" borderId="13" xfId="0" applyNumberFormat="1" applyFont="1" applyFill="1" applyBorder="1" applyAlignment="1" applyProtection="1">
      <alignment vertical="center"/>
      <protection/>
    </xf>
    <xf numFmtId="49" fontId="10" fillId="41" borderId="102" xfId="0" applyNumberFormat="1" applyFont="1" applyFill="1" applyBorder="1" applyAlignment="1" applyProtection="1">
      <alignment vertical="center"/>
      <protection/>
    </xf>
    <xf numFmtId="49" fontId="11" fillId="42" borderId="134" xfId="0" applyNumberFormat="1" applyFont="1" applyFill="1" applyBorder="1" applyAlignment="1" applyProtection="1">
      <alignment horizontal="center" vertical="center"/>
      <protection/>
    </xf>
    <xf numFmtId="49" fontId="11" fillId="42" borderId="14" xfId="0" applyNumberFormat="1" applyFont="1" applyFill="1" applyBorder="1" applyAlignment="1" applyProtection="1">
      <alignment horizontal="center" vertical="center"/>
      <protection/>
    </xf>
    <xf numFmtId="49" fontId="11" fillId="42" borderId="33" xfId="0" applyNumberFormat="1" applyFont="1" applyFill="1" applyBorder="1" applyAlignment="1" applyProtection="1">
      <alignment vertical="center" wrapText="1"/>
      <protection/>
    </xf>
    <xf numFmtId="49" fontId="11" fillId="42" borderId="34" xfId="0" applyNumberFormat="1" applyFont="1" applyFill="1" applyBorder="1" applyAlignment="1" applyProtection="1">
      <alignment vertical="center" wrapText="1"/>
      <protection/>
    </xf>
    <xf numFmtId="49" fontId="11" fillId="42" borderId="100" xfId="0" applyNumberFormat="1" applyFont="1" applyFill="1" applyBorder="1" applyAlignment="1" applyProtection="1">
      <alignment vertical="center" wrapText="1"/>
      <protection/>
    </xf>
    <xf numFmtId="0" fontId="8" fillId="0" borderId="104" xfId="0" applyFont="1" applyBorder="1" applyAlignment="1" applyProtection="1">
      <alignment horizontal="center" vertical="center"/>
      <protection/>
    </xf>
    <xf numFmtId="0" fontId="8" fillId="0" borderId="34" xfId="0" applyFont="1" applyBorder="1" applyAlignment="1" applyProtection="1">
      <alignment horizontal="center" vertical="center"/>
      <protection/>
    </xf>
    <xf numFmtId="49" fontId="10" fillId="41" borderId="124" xfId="0" applyNumberFormat="1" applyFont="1" applyFill="1" applyBorder="1" applyAlignment="1" applyProtection="1">
      <alignment horizontal="center" vertical="center"/>
      <protection/>
    </xf>
    <xf numFmtId="49" fontId="10" fillId="41" borderId="102" xfId="0" applyNumberFormat="1" applyFont="1" applyFill="1" applyBorder="1" applyAlignment="1" applyProtection="1">
      <alignment horizontal="center" vertical="center"/>
      <protection/>
    </xf>
    <xf numFmtId="49" fontId="11" fillId="42" borderId="14" xfId="0" applyNumberFormat="1" applyFont="1" applyFill="1" applyBorder="1" applyAlignment="1" applyProtection="1">
      <alignment vertical="center"/>
      <protection/>
    </xf>
    <xf numFmtId="0" fontId="10" fillId="0" borderId="16" xfId="75" applyFont="1" applyBorder="1" applyAlignment="1">
      <alignment horizontal="left" indent="7"/>
      <protection/>
    </xf>
    <xf numFmtId="0" fontId="10" fillId="0" borderId="17" xfId="75" applyFont="1" applyBorder="1" applyAlignment="1">
      <alignment horizontal="left" indent="7"/>
      <protection/>
    </xf>
    <xf numFmtId="0" fontId="10" fillId="0" borderId="18" xfId="75" applyFont="1" applyBorder="1" applyAlignment="1">
      <alignment horizontal="left" indent="7"/>
      <protection/>
    </xf>
    <xf numFmtId="0" fontId="8" fillId="0" borderId="104" xfId="0" applyFont="1" applyFill="1" applyBorder="1" applyAlignment="1" applyProtection="1">
      <alignment horizontal="center" vertical="center"/>
      <protection/>
    </xf>
    <xf numFmtId="0" fontId="8" fillId="0" borderId="34" xfId="0" applyFont="1" applyFill="1" applyBorder="1" applyAlignment="1" applyProtection="1">
      <alignment horizontal="center" vertical="center"/>
      <protection/>
    </xf>
    <xf numFmtId="0" fontId="49" fillId="44" borderId="16" xfId="75" applyFont="1" applyFill="1" applyBorder="1" applyAlignment="1">
      <alignment horizontal="left" indent="1"/>
      <protection/>
    </xf>
    <xf numFmtId="0" fontId="49" fillId="44" borderId="17" xfId="75" applyFont="1" applyFill="1" applyBorder="1" applyAlignment="1">
      <alignment horizontal="left" indent="1"/>
      <protection/>
    </xf>
    <xf numFmtId="0" fontId="49" fillId="44" borderId="18" xfId="75" applyFont="1" applyFill="1" applyBorder="1" applyAlignment="1">
      <alignment horizontal="left" indent="1"/>
      <protection/>
    </xf>
    <xf numFmtId="49" fontId="11" fillId="0" borderId="35" xfId="0" applyNumberFormat="1" applyFont="1" applyFill="1" applyBorder="1" applyAlignment="1" applyProtection="1">
      <alignment horizontal="center" vertical="center"/>
      <protection/>
    </xf>
    <xf numFmtId="49" fontId="11" fillId="0" borderId="13" xfId="0" applyNumberFormat="1" applyFont="1" applyFill="1" applyBorder="1" applyAlignment="1" applyProtection="1">
      <alignment horizontal="center" vertical="center"/>
      <protection/>
    </xf>
    <xf numFmtId="49" fontId="11" fillId="0" borderId="13" xfId="0" applyNumberFormat="1" applyFont="1" applyFill="1" applyBorder="1" applyAlignment="1" applyProtection="1">
      <alignment vertical="center"/>
      <protection/>
    </xf>
    <xf numFmtId="49" fontId="10" fillId="41" borderId="13" xfId="0" applyNumberFormat="1" applyFont="1" applyFill="1" applyBorder="1" applyAlignment="1" applyProtection="1">
      <alignment horizontal="left" vertical="center" indent="1"/>
      <protection/>
    </xf>
    <xf numFmtId="0" fontId="49" fillId="44" borderId="147" xfId="75" applyFont="1" applyFill="1" applyBorder="1" applyAlignment="1">
      <alignment horizontal="center"/>
      <protection/>
    </xf>
    <xf numFmtId="0" fontId="49" fillId="44" borderId="17" xfId="75" applyFont="1" applyFill="1" applyBorder="1" applyAlignment="1">
      <alignment horizontal="center"/>
      <protection/>
    </xf>
    <xf numFmtId="0" fontId="10" fillId="0" borderId="104" xfId="75" applyFont="1" applyBorder="1" applyAlignment="1">
      <alignment horizontal="center"/>
      <protection/>
    </xf>
    <xf numFmtId="0" fontId="10" fillId="0" borderId="34" xfId="75" applyFont="1" applyBorder="1" applyAlignment="1">
      <alignment horizontal="center"/>
      <protection/>
    </xf>
    <xf numFmtId="0" fontId="10" fillId="0" borderId="104" xfId="75" applyFont="1" applyFill="1" applyBorder="1" applyAlignment="1" quotePrefix="1">
      <alignment horizontal="center"/>
      <protection/>
    </xf>
    <xf numFmtId="0" fontId="10" fillId="0" borderId="34" xfId="75" applyFont="1" applyFill="1" applyBorder="1" applyAlignment="1">
      <alignment horizontal="center"/>
      <protection/>
    </xf>
    <xf numFmtId="0" fontId="10" fillId="0" borderId="33" xfId="75" applyFont="1" applyBorder="1" applyAlignment="1">
      <alignment horizontal="left" indent="4"/>
      <protection/>
    </xf>
    <xf numFmtId="0" fontId="10" fillId="0" borderId="34" xfId="75" applyFont="1" applyBorder="1" applyAlignment="1">
      <alignment horizontal="left" indent="4"/>
      <protection/>
    </xf>
    <xf numFmtId="0" fontId="10" fillId="0" borderId="100" xfId="75" applyFont="1" applyBorder="1" applyAlignment="1">
      <alignment horizontal="left" indent="4"/>
      <protection/>
    </xf>
    <xf numFmtId="0" fontId="49" fillId="0" borderId="147" xfId="75" applyFont="1" applyBorder="1" applyAlignment="1">
      <alignment horizontal="center"/>
      <protection/>
    </xf>
    <xf numFmtId="0" fontId="49" fillId="0" borderId="17" xfId="75" applyFont="1" applyBorder="1" applyAlignment="1">
      <alignment horizontal="center"/>
      <protection/>
    </xf>
    <xf numFmtId="0" fontId="10" fillId="0" borderId="104" xfId="75" applyFont="1" applyBorder="1" applyAlignment="1" quotePrefix="1">
      <alignment horizontal="center" wrapText="1"/>
      <protection/>
    </xf>
    <xf numFmtId="0" fontId="10" fillId="0" borderId="33" xfId="75" applyFont="1" applyBorder="1" applyAlignment="1" quotePrefix="1">
      <alignment horizontal="left" wrapText="1" indent="4"/>
      <protection/>
    </xf>
    <xf numFmtId="0" fontId="10" fillId="0" borderId="34" xfId="75" applyFont="1" applyBorder="1" applyAlignment="1">
      <alignment horizontal="left" wrapText="1" indent="4"/>
      <protection/>
    </xf>
    <xf numFmtId="0" fontId="10" fillId="0" borderId="100" xfId="75" applyFont="1" applyBorder="1" applyAlignment="1">
      <alignment horizontal="left" wrapText="1" indent="4"/>
      <protection/>
    </xf>
    <xf numFmtId="49" fontId="10" fillId="41" borderId="38" xfId="0" applyNumberFormat="1" applyFont="1" applyFill="1" applyBorder="1" applyAlignment="1" applyProtection="1">
      <alignment horizontal="center" vertical="center"/>
      <protection/>
    </xf>
    <xf numFmtId="49" fontId="10" fillId="41" borderId="101" xfId="0" applyNumberFormat="1" applyFont="1" applyFill="1" applyBorder="1" applyAlignment="1" applyProtection="1">
      <alignment horizontal="center" vertical="center"/>
      <protection/>
    </xf>
    <xf numFmtId="49" fontId="10" fillId="41" borderId="101" xfId="0" applyNumberFormat="1" applyFont="1" applyFill="1" applyBorder="1" applyAlignment="1" applyProtection="1">
      <alignment vertical="center"/>
      <protection/>
    </xf>
    <xf numFmtId="49" fontId="10" fillId="41" borderId="21" xfId="0" applyNumberFormat="1" applyFont="1" applyFill="1" applyBorder="1" applyAlignment="1" applyProtection="1">
      <alignment vertical="center"/>
      <protection/>
    </xf>
    <xf numFmtId="49" fontId="10" fillId="41" borderId="22" xfId="0" applyNumberFormat="1" applyFont="1" applyFill="1" applyBorder="1" applyAlignment="1" applyProtection="1">
      <alignment vertical="center"/>
      <protection/>
    </xf>
    <xf numFmtId="49" fontId="10" fillId="41" borderId="23" xfId="0" applyNumberFormat="1" applyFont="1" applyFill="1" applyBorder="1" applyAlignment="1" applyProtection="1">
      <alignment vertical="center"/>
      <protection/>
    </xf>
    <xf numFmtId="49" fontId="10" fillId="41" borderId="33" xfId="0" applyNumberFormat="1" applyFont="1" applyFill="1" applyBorder="1" applyAlignment="1" applyProtection="1">
      <alignment vertical="center"/>
      <protection/>
    </xf>
    <xf numFmtId="49" fontId="10" fillId="41" borderId="34" xfId="0" applyNumberFormat="1" applyFont="1" applyFill="1" applyBorder="1" applyAlignment="1" applyProtection="1">
      <alignment vertical="center"/>
      <protection/>
    </xf>
    <xf numFmtId="49" fontId="10" fillId="41" borderId="100" xfId="0" applyNumberFormat="1" applyFont="1" applyFill="1" applyBorder="1" applyAlignment="1" applyProtection="1">
      <alignment vertical="center"/>
      <protection/>
    </xf>
    <xf numFmtId="49" fontId="8" fillId="35" borderId="104" xfId="0" applyNumberFormat="1" applyFont="1" applyFill="1" applyBorder="1" applyAlignment="1" applyProtection="1">
      <alignment horizontal="center" vertical="center"/>
      <protection/>
    </xf>
    <xf numFmtId="49" fontId="8" fillId="35" borderId="100" xfId="0" applyNumberFormat="1" applyFont="1" applyFill="1" applyBorder="1" applyAlignment="1" applyProtection="1">
      <alignment horizontal="center" vertical="center"/>
      <protection/>
    </xf>
    <xf numFmtId="49" fontId="11" fillId="42" borderId="15" xfId="0" applyNumberFormat="1" applyFont="1" applyFill="1" applyBorder="1" applyAlignment="1" applyProtection="1">
      <alignment vertical="center"/>
      <protection/>
    </xf>
    <xf numFmtId="0" fontId="46" fillId="0" borderId="16" xfId="75" applyFont="1" applyBorder="1" applyAlignment="1">
      <alignment horizontal="left" indent="4"/>
      <protection/>
    </xf>
    <xf numFmtId="0" fontId="46" fillId="0" borderId="17" xfId="75" applyFont="1" applyBorder="1" applyAlignment="1">
      <alignment horizontal="left" indent="4"/>
      <protection/>
    </xf>
    <xf numFmtId="0" fontId="46" fillId="0" borderId="18" xfId="75" applyFont="1" applyBorder="1" applyAlignment="1">
      <alignment horizontal="left" indent="4"/>
      <protection/>
    </xf>
    <xf numFmtId="0" fontId="46" fillId="0" borderId="35" xfId="75" applyFont="1" applyBorder="1" applyAlignment="1">
      <alignment horizontal="center" wrapText="1"/>
      <protection/>
    </xf>
    <xf numFmtId="0" fontId="46" fillId="0" borderId="13" xfId="75" applyFont="1" applyBorder="1" applyAlignment="1">
      <alignment horizontal="center" wrapText="1"/>
      <protection/>
    </xf>
    <xf numFmtId="0" fontId="46" fillId="0" borderId="33" xfId="75" applyFont="1" applyBorder="1" applyAlignment="1">
      <alignment horizontal="left" wrapText="1" indent="7"/>
      <protection/>
    </xf>
    <xf numFmtId="0" fontId="46" fillId="0" borderId="34" xfId="75" applyFont="1" applyBorder="1" applyAlignment="1">
      <alignment horizontal="left" wrapText="1" indent="7"/>
      <protection/>
    </xf>
    <xf numFmtId="0" fontId="46" fillId="0" borderId="100" xfId="75" applyFont="1" applyBorder="1" applyAlignment="1">
      <alignment horizontal="left" wrapText="1" indent="7"/>
      <protection/>
    </xf>
    <xf numFmtId="0" fontId="46" fillId="0" borderId="33" xfId="75" applyFont="1" applyBorder="1" applyAlignment="1">
      <alignment horizontal="left" wrapText="1" indent="4"/>
      <protection/>
    </xf>
    <xf numFmtId="0" fontId="46" fillId="0" borderId="34" xfId="75" applyFont="1" applyBorder="1" applyAlignment="1">
      <alignment horizontal="left" wrapText="1" indent="4"/>
      <protection/>
    </xf>
    <xf numFmtId="0" fontId="46" fillId="0" borderId="100" xfId="75" applyFont="1" applyBorder="1" applyAlignment="1">
      <alignment horizontal="left" wrapText="1" indent="4"/>
      <protection/>
    </xf>
    <xf numFmtId="0" fontId="46" fillId="0" borderId="35" xfId="75" applyFont="1" applyBorder="1" applyAlignment="1" quotePrefix="1">
      <alignment horizontal="center" wrapText="1"/>
      <protection/>
    </xf>
    <xf numFmtId="0" fontId="46" fillId="0" borderId="35" xfId="75" applyFont="1" applyFill="1" applyBorder="1" applyAlignment="1" quotePrefix="1">
      <alignment horizontal="center" wrapText="1"/>
      <protection/>
    </xf>
    <xf numFmtId="0" fontId="46" fillId="0" borderId="13" xfId="75" applyFont="1" applyFill="1" applyBorder="1" applyAlignment="1">
      <alignment horizontal="center" wrapText="1"/>
      <protection/>
    </xf>
    <xf numFmtId="0" fontId="10" fillId="44" borderId="35" xfId="75" applyFont="1" applyFill="1" applyBorder="1" applyAlignment="1">
      <alignment horizontal="center"/>
      <protection/>
    </xf>
    <xf numFmtId="0" fontId="10" fillId="44" borderId="13" xfId="75" applyFont="1" applyFill="1" applyBorder="1" applyAlignment="1">
      <alignment horizontal="center"/>
      <protection/>
    </xf>
    <xf numFmtId="0" fontId="10" fillId="44" borderId="33" xfId="75" applyFont="1" applyFill="1" applyBorder="1" applyAlignment="1">
      <alignment horizontal="left" indent="1"/>
      <protection/>
    </xf>
    <xf numFmtId="0" fontId="10" fillId="44" borderId="34" xfId="75" applyFont="1" applyFill="1" applyBorder="1" applyAlignment="1">
      <alignment horizontal="left" indent="1"/>
      <protection/>
    </xf>
    <xf numFmtId="0" fontId="10" fillId="44" borderId="100" xfId="75" applyFont="1" applyFill="1" applyBorder="1" applyAlignment="1">
      <alignment horizontal="left" indent="1"/>
      <protection/>
    </xf>
    <xf numFmtId="0" fontId="46" fillId="0" borderId="33" xfId="75" applyFont="1" applyBorder="1" applyAlignment="1">
      <alignment horizontal="left" wrapText="1" indent="3"/>
      <protection/>
    </xf>
    <xf numFmtId="0" fontId="46" fillId="0" borderId="34" xfId="75" applyFont="1" applyBorder="1" applyAlignment="1">
      <alignment horizontal="left" wrapText="1" indent="3"/>
      <protection/>
    </xf>
    <xf numFmtId="0" fontId="46" fillId="0" borderId="100" xfId="75" applyFont="1" applyBorder="1" applyAlignment="1">
      <alignment horizontal="left" wrapText="1" indent="3"/>
      <protection/>
    </xf>
    <xf numFmtId="0" fontId="17" fillId="44" borderId="35" xfId="75" applyFont="1" applyFill="1" applyBorder="1" applyAlignment="1">
      <alignment horizontal="center" wrapText="1"/>
      <protection/>
    </xf>
    <xf numFmtId="0" fontId="17" fillId="44" borderId="13" xfId="75" applyFont="1" applyFill="1" applyBorder="1" applyAlignment="1">
      <alignment horizontal="center" wrapText="1"/>
      <protection/>
    </xf>
    <xf numFmtId="0" fontId="17" fillId="44" borderId="33" xfId="75" applyFont="1" applyFill="1" applyBorder="1" applyAlignment="1">
      <alignment horizontal="left" wrapText="1" indent="1"/>
      <protection/>
    </xf>
    <xf numFmtId="0" fontId="17" fillId="44" borderId="34" xfId="75" applyFont="1" applyFill="1" applyBorder="1" applyAlignment="1">
      <alignment horizontal="left" wrapText="1" indent="1"/>
      <protection/>
    </xf>
    <xf numFmtId="0" fontId="17" fillId="44" borderId="100" xfId="75" applyFont="1" applyFill="1" applyBorder="1" applyAlignment="1">
      <alignment horizontal="left" wrapText="1" indent="1"/>
      <protection/>
    </xf>
    <xf numFmtId="0" fontId="17" fillId="43" borderId="35" xfId="75" applyFont="1" applyFill="1" applyBorder="1" applyAlignment="1">
      <alignment horizontal="center" wrapText="1"/>
      <protection/>
    </xf>
    <xf numFmtId="0" fontId="17" fillId="43" borderId="13" xfId="75" applyFont="1" applyFill="1" applyBorder="1" applyAlignment="1">
      <alignment horizontal="center" wrapText="1"/>
      <protection/>
    </xf>
    <xf numFmtId="0" fontId="17" fillId="43" borderId="33" xfId="75" applyFont="1" applyFill="1" applyBorder="1" applyAlignment="1">
      <alignment horizontal="left" wrapText="1" indent="1"/>
      <protection/>
    </xf>
    <xf numFmtId="0" fontId="17" fillId="43" borderId="34" xfId="75" applyFont="1" applyFill="1" applyBorder="1" applyAlignment="1">
      <alignment horizontal="left" wrapText="1" indent="1"/>
      <protection/>
    </xf>
    <xf numFmtId="0" fontId="17" fillId="43" borderId="100" xfId="75" applyFont="1" applyFill="1" applyBorder="1" applyAlignment="1">
      <alignment horizontal="left" wrapText="1" indent="1"/>
      <protection/>
    </xf>
    <xf numFmtId="0" fontId="46" fillId="0" borderId="19" xfId="75" applyFont="1" applyBorder="1" applyAlignment="1">
      <alignment horizontal="center"/>
      <protection/>
    </xf>
    <xf numFmtId="0" fontId="46" fillId="0" borderId="0" xfId="75" applyFont="1" applyBorder="1" applyAlignment="1">
      <alignment horizontal="center"/>
      <protection/>
    </xf>
    <xf numFmtId="0" fontId="46" fillId="0" borderId="20" xfId="75" applyFont="1" applyBorder="1" applyAlignment="1">
      <alignment horizontal="center"/>
      <protection/>
    </xf>
    <xf numFmtId="0" fontId="9" fillId="35" borderId="12" xfId="0" applyFont="1" applyFill="1" applyBorder="1" applyAlignment="1" applyProtection="1">
      <alignment horizontal="center"/>
      <protection/>
    </xf>
    <xf numFmtId="0" fontId="8" fillId="35" borderId="107" xfId="0" applyFont="1" applyFill="1" applyBorder="1" applyAlignment="1" applyProtection="1">
      <alignment horizontal="center"/>
      <protection/>
    </xf>
    <xf numFmtId="0" fontId="4" fillId="35" borderId="12" xfId="0" applyFont="1" applyFill="1" applyBorder="1" applyAlignment="1" applyProtection="1">
      <alignment horizontal="center"/>
      <protection/>
    </xf>
    <xf numFmtId="0" fontId="4" fillId="35" borderId="149" xfId="0" applyFont="1" applyFill="1" applyBorder="1" applyAlignment="1" applyProtection="1">
      <alignment horizontal="center"/>
      <protection/>
    </xf>
    <xf numFmtId="0" fontId="4" fillId="35" borderId="107" xfId="0" applyFont="1" applyFill="1" applyBorder="1" applyAlignment="1" applyProtection="1">
      <alignment horizontal="center"/>
      <protection/>
    </xf>
    <xf numFmtId="49" fontId="17" fillId="41" borderId="35" xfId="0" applyNumberFormat="1" applyFont="1" applyFill="1" applyBorder="1" applyAlignment="1" applyProtection="1">
      <alignment horizontal="center" vertical="center"/>
      <protection/>
    </xf>
    <xf numFmtId="49" fontId="17" fillId="41" borderId="13" xfId="0" applyNumberFormat="1" applyFont="1" applyFill="1" applyBorder="1" applyAlignment="1" applyProtection="1">
      <alignment horizontal="center" vertical="center"/>
      <protection/>
    </xf>
    <xf numFmtId="49" fontId="17" fillId="41" borderId="101" xfId="0" applyNumberFormat="1" applyFont="1" applyFill="1" applyBorder="1" applyAlignment="1" applyProtection="1">
      <alignment horizontal="left" vertical="center"/>
      <protection/>
    </xf>
    <xf numFmtId="0" fontId="17" fillId="43" borderId="35" xfId="75" applyFont="1" applyFill="1" applyBorder="1" applyAlignment="1">
      <alignment horizontal="center"/>
      <protection/>
    </xf>
    <xf numFmtId="0" fontId="17" fillId="43" borderId="13" xfId="75" applyFont="1" applyFill="1" applyBorder="1" applyAlignment="1">
      <alignment horizontal="center"/>
      <protection/>
    </xf>
    <xf numFmtId="0" fontId="17" fillId="43" borderId="33" xfId="75" applyFont="1" applyFill="1" applyBorder="1" applyAlignment="1">
      <alignment horizontal="left" indent="1"/>
      <protection/>
    </xf>
    <xf numFmtId="0" fontId="17" fillId="43" borderId="34" xfId="75" applyFont="1" applyFill="1" applyBorder="1" applyAlignment="1">
      <alignment horizontal="left" indent="1"/>
      <protection/>
    </xf>
    <xf numFmtId="0" fontId="17" fillId="43" borderId="100" xfId="75" applyFont="1" applyFill="1" applyBorder="1" applyAlignment="1">
      <alignment horizontal="left" indent="1"/>
      <protection/>
    </xf>
    <xf numFmtId="49" fontId="11" fillId="42" borderId="38" xfId="0" applyNumberFormat="1" applyFont="1" applyFill="1" applyBorder="1" applyAlignment="1" applyProtection="1">
      <alignment horizontal="center" vertical="center"/>
      <protection/>
    </xf>
    <xf numFmtId="49" fontId="11" fillId="42" borderId="101" xfId="0" applyNumberFormat="1" applyFont="1" applyFill="1" applyBorder="1" applyAlignment="1" applyProtection="1">
      <alignment horizontal="center" vertical="center"/>
      <protection/>
    </xf>
    <xf numFmtId="49" fontId="11" fillId="42" borderId="21" xfId="0" applyNumberFormat="1" applyFont="1" applyFill="1" applyBorder="1" applyAlignment="1" applyProtection="1">
      <alignment vertical="center"/>
      <protection/>
    </xf>
    <xf numFmtId="49" fontId="11" fillId="42" borderId="22" xfId="0" applyNumberFormat="1" applyFont="1" applyFill="1" applyBorder="1" applyAlignment="1" applyProtection="1">
      <alignment vertical="center"/>
      <protection/>
    </xf>
    <xf numFmtId="49" fontId="11" fillId="42" borderId="23" xfId="0" applyNumberFormat="1" applyFont="1" applyFill="1" applyBorder="1" applyAlignment="1" applyProtection="1">
      <alignment vertical="center"/>
      <protection/>
    </xf>
    <xf numFmtId="0" fontId="10" fillId="39" borderId="0" xfId="0" applyFont="1" applyFill="1" applyBorder="1" applyAlignment="1" applyProtection="1">
      <alignment horizontal="center"/>
      <protection/>
    </xf>
    <xf numFmtId="49" fontId="9" fillId="36" borderId="24" xfId="0" applyNumberFormat="1" applyFont="1" applyFill="1" applyBorder="1" applyAlignment="1" applyProtection="1">
      <alignment horizontal="center" vertical="center" wrapText="1"/>
      <protection/>
    </xf>
    <xf numFmtId="49" fontId="9" fillId="36" borderId="26" xfId="0" applyNumberFormat="1" applyFont="1" applyFill="1" applyBorder="1" applyAlignment="1" applyProtection="1">
      <alignment horizontal="center" vertical="center" wrapText="1"/>
      <protection/>
    </xf>
    <xf numFmtId="49" fontId="9" fillId="36" borderId="25" xfId="0" applyNumberFormat="1" applyFont="1" applyFill="1" applyBorder="1" applyAlignment="1" applyProtection="1">
      <alignment horizontal="center" vertical="center" wrapText="1"/>
      <protection/>
    </xf>
    <xf numFmtId="49" fontId="9" fillId="36" borderId="27" xfId="0" applyNumberFormat="1" applyFont="1" applyFill="1" applyBorder="1" applyAlignment="1" applyProtection="1">
      <alignment horizontal="center" vertical="center" wrapText="1"/>
      <protection/>
    </xf>
    <xf numFmtId="0" fontId="11" fillId="36" borderId="24" xfId="0" applyFont="1" applyFill="1" applyBorder="1" applyAlignment="1" applyProtection="1">
      <alignment horizontal="center" vertical="center"/>
      <protection/>
    </xf>
    <xf numFmtId="0" fontId="11" fillId="36" borderId="96" xfId="0" applyFont="1" applyFill="1" applyBorder="1" applyAlignment="1" applyProtection="1">
      <alignment horizontal="center" vertical="center"/>
      <protection/>
    </xf>
    <xf numFmtId="0" fontId="11" fillId="36" borderId="26" xfId="0" applyFont="1" applyFill="1" applyBorder="1" applyAlignment="1" applyProtection="1">
      <alignment horizontal="center" vertical="center"/>
      <protection/>
    </xf>
    <xf numFmtId="0" fontId="11" fillId="36" borderId="25" xfId="0" applyFont="1" applyFill="1" applyBorder="1" applyAlignment="1" applyProtection="1">
      <alignment horizontal="center" vertical="center"/>
      <protection/>
    </xf>
    <xf numFmtId="0" fontId="11" fillId="36" borderId="0" xfId="0" applyFont="1" applyFill="1" applyBorder="1" applyAlignment="1" applyProtection="1">
      <alignment horizontal="center" vertical="center"/>
      <protection/>
    </xf>
    <xf numFmtId="0" fontId="11" fillId="36" borderId="27" xfId="0" applyFont="1" applyFill="1" applyBorder="1" applyAlignment="1" applyProtection="1">
      <alignment horizontal="center" vertical="center"/>
      <protection/>
    </xf>
    <xf numFmtId="0" fontId="46" fillId="0" borderId="33" xfId="75" applyFont="1" applyBorder="1" applyAlignment="1" quotePrefix="1">
      <alignment horizontal="left" wrapText="1" indent="7"/>
      <protection/>
    </xf>
    <xf numFmtId="0" fontId="46" fillId="0" borderId="33" xfId="75" applyFont="1" applyFill="1" applyBorder="1" applyAlignment="1" quotePrefix="1">
      <alignment horizontal="left" wrapText="1" indent="7"/>
      <protection/>
    </xf>
    <xf numFmtId="0" fontId="46" fillId="0" borderId="34" xfId="75" applyFont="1" applyFill="1" applyBorder="1" applyAlignment="1">
      <alignment horizontal="left" wrapText="1" indent="7"/>
      <protection/>
    </xf>
    <xf numFmtId="0" fontId="46" fillId="0" borderId="100" xfId="75" applyFont="1" applyFill="1" applyBorder="1" applyAlignment="1">
      <alignment horizontal="left" wrapText="1" indent="7"/>
      <protection/>
    </xf>
    <xf numFmtId="0" fontId="10" fillId="0" borderId="16" xfId="75" applyFont="1" applyBorder="1" applyAlignment="1" quotePrefix="1">
      <alignment horizontal="left" indent="4"/>
      <protection/>
    </xf>
    <xf numFmtId="0" fontId="46" fillId="0" borderId="16" xfId="75" applyFont="1" applyBorder="1" applyAlignment="1">
      <alignment horizontal="left" wrapText="1" indent="4"/>
      <protection/>
    </xf>
    <xf numFmtId="0" fontId="46" fillId="0" borderId="17" xfId="75" applyFont="1" applyBorder="1" applyAlignment="1">
      <alignment horizontal="left" wrapText="1" indent="4"/>
      <protection/>
    </xf>
    <xf numFmtId="0" fontId="46" fillId="0" borderId="18" xfId="75" applyFont="1" applyBorder="1" applyAlignment="1">
      <alignment horizontal="left" wrapText="1" indent="4"/>
      <protection/>
    </xf>
    <xf numFmtId="0" fontId="10" fillId="0" borderId="33" xfId="75" applyFont="1" applyBorder="1" applyAlignment="1">
      <alignment horizontal="left" wrapText="1" indent="4"/>
      <protection/>
    </xf>
    <xf numFmtId="0" fontId="46" fillId="0" borderId="16" xfId="75" applyFont="1" applyBorder="1" applyAlignment="1" quotePrefix="1">
      <alignment horizontal="left" indent="4"/>
      <protection/>
    </xf>
    <xf numFmtId="0" fontId="10" fillId="0" borderId="16" xfId="75" applyFont="1" applyFill="1" applyBorder="1" applyAlignment="1" quotePrefix="1">
      <alignment horizontal="left" indent="4"/>
      <protection/>
    </xf>
    <xf numFmtId="0" fontId="10" fillId="0" borderId="17" xfId="75" applyFont="1" applyFill="1" applyBorder="1" applyAlignment="1">
      <alignment horizontal="left" indent="4"/>
      <protection/>
    </xf>
    <xf numFmtId="0" fontId="10" fillId="0" borderId="18" xfId="75" applyFont="1" applyFill="1" applyBorder="1" applyAlignment="1">
      <alignment horizontal="left" indent="4"/>
      <protection/>
    </xf>
    <xf numFmtId="0" fontId="46" fillId="0" borderId="147" xfId="75" applyFont="1" applyBorder="1" applyAlignment="1" quotePrefix="1">
      <alignment horizontal="center"/>
      <protection/>
    </xf>
    <xf numFmtId="0" fontId="49" fillId="0" borderId="16" xfId="75" applyFont="1" applyBorder="1" applyAlignment="1">
      <alignment horizontal="left" indent="1"/>
      <protection/>
    </xf>
    <xf numFmtId="0" fontId="49" fillId="0" borderId="17" xfId="75" applyFont="1" applyBorder="1" applyAlignment="1">
      <alignment horizontal="left" indent="1"/>
      <protection/>
    </xf>
    <xf numFmtId="0" fontId="49" fillId="0" borderId="18" xfId="75" applyFont="1" applyBorder="1" applyAlignment="1">
      <alignment horizontal="left" indent="1"/>
      <protection/>
    </xf>
    <xf numFmtId="0" fontId="10" fillId="0" borderId="33" xfId="75" applyFont="1" applyFill="1" applyBorder="1" applyAlignment="1" quotePrefix="1">
      <alignment horizontal="left" indent="4"/>
      <protection/>
    </xf>
    <xf numFmtId="0" fontId="10" fillId="0" borderId="34" xfId="75" applyFont="1" applyFill="1" applyBorder="1" applyAlignment="1">
      <alignment horizontal="left" indent="4"/>
      <protection/>
    </xf>
    <xf numFmtId="0" fontId="10" fillId="0" borderId="100" xfId="75" applyFont="1" applyFill="1" applyBorder="1" applyAlignment="1">
      <alignment horizontal="left" indent="4"/>
      <protection/>
    </xf>
    <xf numFmtId="0" fontId="46" fillId="0" borderId="16" xfId="75" applyFont="1" applyFill="1" applyBorder="1" applyAlignment="1">
      <alignment horizontal="left" indent="7"/>
      <protection/>
    </xf>
    <xf numFmtId="0" fontId="46" fillId="0" borderId="17" xfId="75" applyFont="1" applyFill="1" applyBorder="1" applyAlignment="1">
      <alignment horizontal="left" indent="7"/>
      <protection/>
    </xf>
    <xf numFmtId="0" fontId="46" fillId="0" borderId="18" xfId="75" applyFont="1" applyFill="1" applyBorder="1" applyAlignment="1">
      <alignment horizontal="left" indent="7"/>
      <protection/>
    </xf>
    <xf numFmtId="0" fontId="10" fillId="44" borderId="16" xfId="75" applyFont="1" applyFill="1" applyBorder="1" applyAlignment="1">
      <alignment horizontal="left" indent="1"/>
      <protection/>
    </xf>
    <xf numFmtId="0" fontId="10" fillId="44" borderId="17" xfId="75" applyFont="1" applyFill="1" applyBorder="1" applyAlignment="1">
      <alignment horizontal="left" indent="1"/>
      <protection/>
    </xf>
    <xf numFmtId="0" fontId="10" fillId="44" borderId="18" xfId="75" applyFont="1" applyFill="1" applyBorder="1" applyAlignment="1">
      <alignment horizontal="left" indent="1"/>
      <protection/>
    </xf>
    <xf numFmtId="0" fontId="10" fillId="0" borderId="16" xfId="75" applyFont="1" applyBorder="1" applyAlignment="1">
      <alignment horizontal="left" wrapText="1" indent="6"/>
      <protection/>
    </xf>
    <xf numFmtId="0" fontId="10" fillId="0" borderId="17" xfId="75" applyFont="1" applyBorder="1" applyAlignment="1">
      <alignment horizontal="left" wrapText="1" indent="6"/>
      <protection/>
    </xf>
    <xf numFmtId="0" fontId="10" fillId="0" borderId="18" xfId="75" applyFont="1" applyBorder="1" applyAlignment="1">
      <alignment horizontal="left" wrapText="1" indent="6"/>
      <protection/>
    </xf>
    <xf numFmtId="0" fontId="10" fillId="0" borderId="16" xfId="75" applyFont="1" applyBorder="1" applyAlignment="1">
      <alignment horizontal="left" indent="3"/>
      <protection/>
    </xf>
    <xf numFmtId="0" fontId="10" fillId="0" borderId="17" xfId="75" applyFont="1" applyBorder="1" applyAlignment="1">
      <alignment horizontal="left" indent="3"/>
      <protection/>
    </xf>
    <xf numFmtId="0" fontId="10" fillId="0" borderId="18" xfId="75" applyFont="1" applyBorder="1" applyAlignment="1">
      <alignment horizontal="left" indent="3"/>
      <protection/>
    </xf>
    <xf numFmtId="0" fontId="46" fillId="0" borderId="16" xfId="75" applyFont="1" applyBorder="1" applyAlignment="1">
      <alignment horizontal="left" indent="2"/>
      <protection/>
    </xf>
    <xf numFmtId="0" fontId="46" fillId="0" borderId="17" xfId="75" applyFont="1" applyBorder="1" applyAlignment="1">
      <alignment horizontal="left" indent="2"/>
      <protection/>
    </xf>
    <xf numFmtId="0" fontId="46" fillId="0" borderId="18" xfId="75" applyFont="1" applyBorder="1" applyAlignment="1">
      <alignment horizontal="left" indent="2"/>
      <protection/>
    </xf>
    <xf numFmtId="0" fontId="10" fillId="0" borderId="16" xfId="75" applyFont="1" applyBorder="1" applyAlignment="1" quotePrefix="1">
      <alignment horizontal="left" indent="7"/>
      <protection/>
    </xf>
    <xf numFmtId="0" fontId="10" fillId="0" borderId="147" xfId="75" applyFont="1" applyBorder="1" applyAlignment="1">
      <alignment horizontal="center" wrapText="1"/>
      <protection/>
    </xf>
    <xf numFmtId="0" fontId="10" fillId="0" borderId="17" xfId="75" applyFont="1" applyBorder="1" applyAlignment="1">
      <alignment horizontal="center" wrapText="1"/>
      <protection/>
    </xf>
    <xf numFmtId="0" fontId="10" fillId="0" borderId="16" xfId="75" applyFont="1" applyBorder="1" applyAlignment="1">
      <alignment horizontal="left" indent="5"/>
      <protection/>
    </xf>
    <xf numFmtId="0" fontId="10" fillId="0" borderId="17" xfId="75" applyFont="1" applyBorder="1" applyAlignment="1">
      <alignment horizontal="left" indent="5"/>
      <protection/>
    </xf>
    <xf numFmtId="0" fontId="10" fillId="0" borderId="18" xfId="75" applyFont="1" applyBorder="1" applyAlignment="1">
      <alignment horizontal="left" indent="5"/>
      <protection/>
    </xf>
    <xf numFmtId="0" fontId="10" fillId="0" borderId="16" xfId="75" applyFont="1" applyBorder="1" applyAlignment="1">
      <alignment horizontal="left" indent="8"/>
      <protection/>
    </xf>
    <xf numFmtId="0" fontId="10" fillId="0" borderId="17" xfId="75" applyFont="1" applyBorder="1" applyAlignment="1">
      <alignment horizontal="left" indent="8"/>
      <protection/>
    </xf>
    <xf numFmtId="0" fontId="10" fillId="0" borderId="18" xfId="75" applyFont="1" applyBorder="1" applyAlignment="1">
      <alignment horizontal="left" indent="8"/>
      <protection/>
    </xf>
    <xf numFmtId="0" fontId="10" fillId="0" borderId="33" xfId="75" applyFont="1" applyBorder="1" applyAlignment="1">
      <alignment horizontal="left" wrapText="1" indent="5"/>
      <protection/>
    </xf>
    <xf numFmtId="0" fontId="10" fillId="0" borderId="34" xfId="75" applyFont="1" applyBorder="1" applyAlignment="1">
      <alignment horizontal="left" wrapText="1" indent="5"/>
      <protection/>
    </xf>
    <xf numFmtId="0" fontId="10" fillId="0" borderId="100" xfId="75" applyFont="1" applyBorder="1" applyAlignment="1">
      <alignment horizontal="left" wrapText="1" indent="5"/>
      <protection/>
    </xf>
    <xf numFmtId="0" fontId="10" fillId="0" borderId="16" xfId="75" applyFont="1" applyBorder="1" applyAlignment="1">
      <alignment horizontal="left" indent="2"/>
      <protection/>
    </xf>
    <xf numFmtId="0" fontId="10" fillId="0" borderId="17" xfId="75" applyFont="1" applyBorder="1" applyAlignment="1">
      <alignment horizontal="left" indent="2"/>
      <protection/>
    </xf>
    <xf numFmtId="0" fontId="10" fillId="0" borderId="18" xfId="75" applyFont="1" applyBorder="1" applyAlignment="1">
      <alignment horizontal="left" indent="2"/>
      <protection/>
    </xf>
    <xf numFmtId="0" fontId="10" fillId="0" borderId="16" xfId="75" applyFont="1" applyBorder="1" applyAlignment="1" quotePrefix="1">
      <alignment horizontal="left" wrapText="1" indent="6"/>
      <protection/>
    </xf>
    <xf numFmtId="0" fontId="10" fillId="0" borderId="147" xfId="75" applyFont="1" applyBorder="1" applyAlignment="1" quotePrefix="1">
      <alignment horizontal="center" wrapText="1"/>
      <protection/>
    </xf>
    <xf numFmtId="0" fontId="8" fillId="0" borderId="34" xfId="0" applyFont="1" applyBorder="1" applyAlignment="1" applyProtection="1">
      <alignment horizontal="left" vertical="center" wrapText="1"/>
      <protection/>
    </xf>
    <xf numFmtId="0" fontId="8" fillId="0" borderId="100" xfId="0" applyFont="1" applyBorder="1" applyAlignment="1" applyProtection="1">
      <alignment horizontal="left" vertical="center" wrapText="1"/>
      <protection/>
    </xf>
    <xf numFmtId="49" fontId="8" fillId="35" borderId="33" xfId="0" applyNumberFormat="1" applyFont="1" applyFill="1" applyBorder="1" applyAlignment="1" applyProtection="1">
      <alignment horizontal="left" vertical="center"/>
      <protection/>
    </xf>
    <xf numFmtId="49" fontId="8" fillId="35" borderId="34" xfId="0" applyNumberFormat="1" applyFont="1" applyFill="1" applyBorder="1" applyAlignment="1" applyProtection="1">
      <alignment horizontal="left" vertical="center"/>
      <protection/>
    </xf>
    <xf numFmtId="49" fontId="8" fillId="35" borderId="100" xfId="0" applyNumberFormat="1" applyFont="1" applyFill="1" applyBorder="1" applyAlignment="1" applyProtection="1">
      <alignment horizontal="left" vertical="center"/>
      <protection/>
    </xf>
    <xf numFmtId="49" fontId="10" fillId="0" borderId="33" xfId="0" applyNumberFormat="1" applyFont="1" applyFill="1" applyBorder="1" applyAlignment="1" applyProtection="1">
      <alignment horizontal="center" vertical="center"/>
      <protection/>
    </xf>
    <xf numFmtId="49" fontId="10" fillId="0" borderId="100" xfId="0" applyNumberFormat="1" applyFont="1" applyFill="1" applyBorder="1" applyAlignment="1" applyProtection="1">
      <alignment horizontal="center" vertical="center"/>
      <protection/>
    </xf>
    <xf numFmtId="0" fontId="50" fillId="44" borderId="33" xfId="75" applyFont="1" applyFill="1" applyBorder="1" applyAlignment="1">
      <alignment horizontal="left" indent="1"/>
      <protection/>
    </xf>
    <xf numFmtId="0" fontId="50" fillId="44" borderId="34" xfId="75" applyFont="1" applyFill="1" applyBorder="1" applyAlignment="1">
      <alignment horizontal="left" indent="1"/>
      <protection/>
    </xf>
    <xf numFmtId="0" fontId="50" fillId="44" borderId="100" xfId="75" applyFont="1" applyFill="1" applyBorder="1" applyAlignment="1">
      <alignment horizontal="left" indent="1"/>
      <protection/>
    </xf>
    <xf numFmtId="0" fontId="50" fillId="49" borderId="33" xfId="75" applyFont="1" applyFill="1" applyBorder="1" applyAlignment="1">
      <alignment horizontal="left" indent="1"/>
      <protection/>
    </xf>
    <xf numFmtId="0" fontId="50" fillId="49" borderId="34" xfId="75" applyFont="1" applyFill="1" applyBorder="1" applyAlignment="1">
      <alignment horizontal="left" indent="1"/>
      <protection/>
    </xf>
    <xf numFmtId="0" fontId="50" fillId="49" borderId="100" xfId="75" applyFont="1" applyFill="1" applyBorder="1" applyAlignment="1">
      <alignment horizontal="left" indent="1"/>
      <protection/>
    </xf>
    <xf numFmtId="49" fontId="68" fillId="41" borderId="14" xfId="0" applyNumberFormat="1" applyFont="1" applyFill="1" applyBorder="1" applyAlignment="1" applyProtection="1">
      <alignment horizontal="left" vertical="center"/>
      <protection/>
    </xf>
    <xf numFmtId="49" fontId="17" fillId="41" borderId="14" xfId="0" applyNumberFormat="1" applyFont="1" applyFill="1" applyBorder="1" applyAlignment="1" applyProtection="1">
      <alignment horizontal="left" vertical="center"/>
      <protection/>
    </xf>
    <xf numFmtId="0" fontId="50" fillId="46" borderId="13" xfId="75" applyFont="1" applyFill="1" applyBorder="1" applyAlignment="1" quotePrefix="1">
      <alignment horizontal="left" indent="2"/>
      <protection/>
    </xf>
    <xf numFmtId="0" fontId="50" fillId="46" borderId="98" xfId="75" applyFont="1" applyFill="1" applyBorder="1" applyAlignment="1" quotePrefix="1">
      <alignment horizontal="left" indent="2"/>
      <protection/>
    </xf>
    <xf numFmtId="49" fontId="9" fillId="36" borderId="28" xfId="0" applyNumberFormat="1" applyFont="1" applyFill="1" applyBorder="1" applyAlignment="1" applyProtection="1">
      <alignment horizontal="center" vertical="center" wrapText="1"/>
      <protection/>
    </xf>
    <xf numFmtId="49" fontId="9" fillId="36" borderId="29" xfId="0" applyNumberFormat="1" applyFont="1" applyFill="1" applyBorder="1" applyAlignment="1" applyProtection="1">
      <alignment horizontal="center" vertical="center" wrapText="1"/>
      <protection/>
    </xf>
    <xf numFmtId="0" fontId="11" fillId="36" borderId="28" xfId="0" applyFont="1" applyFill="1" applyBorder="1" applyAlignment="1" applyProtection="1">
      <alignment horizontal="center" vertical="center"/>
      <protection/>
    </xf>
    <xf numFmtId="0" fontId="11" fillId="36" borderId="95" xfId="0" applyFont="1" applyFill="1" applyBorder="1" applyAlignment="1" applyProtection="1">
      <alignment horizontal="center" vertical="center"/>
      <protection/>
    </xf>
    <xf numFmtId="49" fontId="11" fillId="41" borderId="98" xfId="0" applyNumberFormat="1" applyFont="1" applyFill="1" applyBorder="1" applyAlignment="1" applyProtection="1">
      <alignment vertical="center"/>
      <protection/>
    </xf>
    <xf numFmtId="0" fontId="11" fillId="48" borderId="13" xfId="0" applyFont="1" applyFill="1" applyBorder="1" applyAlignment="1" applyProtection="1">
      <alignment horizontal="center" vertical="center" wrapText="1"/>
      <protection/>
    </xf>
    <xf numFmtId="0" fontId="50" fillId="46" borderId="33" xfId="75" applyFont="1" applyFill="1" applyBorder="1" applyAlignment="1" quotePrefix="1">
      <alignment horizontal="left" wrapText="1" indent="2"/>
      <protection/>
    </xf>
    <xf numFmtId="0" fontId="50" fillId="46" borderId="34" xfId="75" applyFont="1" applyFill="1" applyBorder="1" applyAlignment="1" quotePrefix="1">
      <alignment horizontal="left" wrapText="1" indent="2"/>
      <protection/>
    </xf>
    <xf numFmtId="0" fontId="50" fillId="46" borderId="100" xfId="75" applyFont="1" applyFill="1" applyBorder="1" applyAlignment="1" quotePrefix="1">
      <alignment horizontal="left" wrapText="1" indent="2"/>
      <protection/>
    </xf>
    <xf numFmtId="0" fontId="8" fillId="35" borderId="0" xfId="0" applyFont="1" applyFill="1" applyBorder="1" applyAlignment="1" applyProtection="1">
      <alignment horizontal="center"/>
      <protection/>
    </xf>
    <xf numFmtId="49" fontId="10" fillId="41" borderId="97" xfId="0" applyNumberFormat="1" applyFont="1" applyFill="1" applyBorder="1" applyAlignment="1" applyProtection="1">
      <alignment vertical="center"/>
      <protection/>
    </xf>
    <xf numFmtId="49" fontId="10" fillId="41" borderId="149" xfId="0" applyNumberFormat="1" applyFont="1" applyFill="1" applyBorder="1" applyAlignment="1" applyProtection="1">
      <alignment vertical="center"/>
      <protection/>
    </xf>
    <xf numFmtId="49" fontId="10" fillId="41" borderId="150" xfId="0" applyNumberFormat="1" applyFont="1" applyFill="1" applyBorder="1" applyAlignment="1" applyProtection="1">
      <alignment vertical="center"/>
      <protection/>
    </xf>
    <xf numFmtId="0" fontId="0" fillId="39" borderId="17" xfId="0" applyFill="1" applyBorder="1" applyAlignment="1">
      <alignment horizontal="center"/>
    </xf>
    <xf numFmtId="0" fontId="5" fillId="39" borderId="0" xfId="0" applyFont="1" applyFill="1" applyBorder="1" applyAlignment="1">
      <alignment horizontal="center" wrapText="1"/>
    </xf>
    <xf numFmtId="207" fontId="5" fillId="39" borderId="0" xfId="0" applyNumberFormat="1" applyFont="1" applyFill="1" applyBorder="1" applyAlignment="1">
      <alignment horizontal="center" wrapText="1"/>
    </xf>
    <xf numFmtId="0" fontId="4" fillId="39" borderId="134" xfId="0" applyFont="1" applyFill="1" applyBorder="1" applyAlignment="1">
      <alignment horizontal="center" vertical="center" wrapText="1"/>
    </xf>
    <xf numFmtId="0" fontId="4" fillId="39" borderId="35" xfId="0" applyFont="1" applyFill="1" applyBorder="1" applyAlignment="1">
      <alignment horizontal="center" vertical="center" wrapText="1"/>
    </xf>
    <xf numFmtId="0" fontId="4" fillId="0" borderId="146" xfId="0" applyFont="1" applyFill="1" applyBorder="1" applyAlignment="1">
      <alignment horizontal="center" vertical="center" wrapText="1"/>
    </xf>
    <xf numFmtId="0" fontId="4" fillId="0" borderId="101" xfId="0" applyFont="1" applyFill="1" applyBorder="1" applyAlignment="1">
      <alignment horizontal="center" vertical="center" wrapText="1"/>
    </xf>
    <xf numFmtId="0" fontId="4" fillId="0" borderId="151" xfId="0" applyFont="1" applyFill="1" applyBorder="1" applyAlignment="1">
      <alignment horizontal="center" vertical="center" wrapText="1"/>
    </xf>
    <xf numFmtId="0" fontId="4" fillId="0" borderId="125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49" fontId="3" fillId="35" borderId="13" xfId="0" applyNumberFormat="1" applyFont="1" applyFill="1" applyBorder="1" applyAlignment="1">
      <alignment vertical="center"/>
    </xf>
    <xf numFmtId="0" fontId="3" fillId="36" borderId="37" xfId="0" applyFont="1" applyFill="1" applyBorder="1" applyAlignment="1">
      <alignment horizontal="center"/>
    </xf>
    <xf numFmtId="0" fontId="3" fillId="36" borderId="15" xfId="0" applyFont="1" applyFill="1" applyBorder="1" applyAlignment="1">
      <alignment horizontal="center"/>
    </xf>
    <xf numFmtId="49" fontId="5" fillId="36" borderId="97" xfId="0" applyNumberFormat="1" applyFont="1" applyFill="1" applyBorder="1" applyAlignment="1">
      <alignment vertical="center"/>
    </xf>
    <xf numFmtId="49" fontId="5" fillId="36" borderId="149" xfId="0" applyNumberFormat="1" applyFont="1" applyFill="1" applyBorder="1" applyAlignment="1">
      <alignment vertical="center"/>
    </xf>
    <xf numFmtId="49" fontId="5" fillId="36" borderId="150" xfId="0" applyNumberFormat="1" applyFont="1" applyFill="1" applyBorder="1" applyAlignment="1">
      <alignment vertical="center"/>
    </xf>
    <xf numFmtId="0" fontId="0" fillId="35" borderId="0" xfId="0" applyFill="1" applyBorder="1" applyAlignment="1">
      <alignment horizontal="center"/>
    </xf>
    <xf numFmtId="0" fontId="3" fillId="36" borderId="35" xfId="0" applyFont="1" applyFill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49" fontId="5" fillId="36" borderId="13" xfId="0" applyNumberFormat="1" applyFont="1" applyFill="1" applyBorder="1" applyAlignment="1">
      <alignment vertical="center"/>
    </xf>
    <xf numFmtId="49" fontId="3" fillId="35" borderId="13" xfId="0" applyNumberFormat="1" applyFont="1" applyFill="1" applyBorder="1" applyAlignment="1">
      <alignment horizontal="left" vertical="center" indent="1"/>
    </xf>
    <xf numFmtId="0" fontId="3" fillId="35" borderId="36" xfId="0" applyFont="1" applyFill="1" applyBorder="1" applyAlignment="1">
      <alignment horizontal="center"/>
    </xf>
    <xf numFmtId="0" fontId="3" fillId="35" borderId="98" xfId="0" applyFont="1" applyFill="1" applyBorder="1" applyAlignment="1">
      <alignment horizontal="center"/>
    </xf>
    <xf numFmtId="49" fontId="3" fillId="35" borderId="98" xfId="0" applyNumberFormat="1" applyFont="1" applyFill="1" applyBorder="1" applyAlignment="1">
      <alignment horizontal="left" vertical="center" indent="1"/>
    </xf>
    <xf numFmtId="49" fontId="4" fillId="36" borderId="12" xfId="0" applyNumberFormat="1" applyFont="1" applyFill="1" applyBorder="1" applyAlignment="1">
      <alignment horizontal="center" wrapText="1"/>
    </xf>
    <xf numFmtId="49" fontId="4" fillId="36" borderId="107" xfId="0" applyNumberFormat="1" applyFont="1" applyFill="1" applyBorder="1" applyAlignment="1">
      <alignment horizontal="center" wrapText="1"/>
    </xf>
    <xf numFmtId="0" fontId="5" fillId="36" borderId="12" xfId="0" applyFont="1" applyFill="1" applyBorder="1" applyAlignment="1">
      <alignment horizontal="center" vertical="center"/>
    </xf>
    <xf numFmtId="0" fontId="5" fillId="36" borderId="149" xfId="0" applyFont="1" applyFill="1" applyBorder="1" applyAlignment="1">
      <alignment horizontal="center" vertical="center"/>
    </xf>
    <xf numFmtId="0" fontId="5" fillId="36" borderId="107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/>
    </xf>
    <xf numFmtId="0" fontId="0" fillId="35" borderId="107" xfId="0" applyFill="1" applyBorder="1" applyAlignment="1">
      <alignment horizontal="center"/>
    </xf>
    <xf numFmtId="0" fontId="4" fillId="35" borderId="149" xfId="0" applyFont="1" applyFill="1" applyBorder="1" applyAlignment="1">
      <alignment horizontal="center"/>
    </xf>
    <xf numFmtId="0" fontId="4" fillId="35" borderId="107" xfId="0" applyFont="1" applyFill="1" applyBorder="1" applyAlignment="1">
      <alignment horizontal="center"/>
    </xf>
    <xf numFmtId="0" fontId="3" fillId="36" borderId="152" xfId="0" applyFont="1" applyFill="1" applyBorder="1" applyAlignment="1">
      <alignment horizontal="center"/>
    </xf>
    <xf numFmtId="0" fontId="3" fillId="36" borderId="153" xfId="0" applyFont="1" applyFill="1" applyBorder="1" applyAlignment="1">
      <alignment horizontal="center"/>
    </xf>
    <xf numFmtId="49" fontId="5" fillId="36" borderId="14" xfId="0" applyNumberFormat="1" applyFont="1" applyFill="1" applyBorder="1" applyAlignment="1">
      <alignment vertical="center"/>
    </xf>
    <xf numFmtId="0" fontId="3" fillId="37" borderId="104" xfId="0" applyFont="1" applyFill="1" applyBorder="1" applyAlignment="1">
      <alignment horizontal="center"/>
    </xf>
    <xf numFmtId="0" fontId="3" fillId="37" borderId="100" xfId="0" applyFont="1" applyFill="1" applyBorder="1" applyAlignment="1">
      <alignment horizontal="center"/>
    </xf>
    <xf numFmtId="49" fontId="5" fillId="37" borderId="14" xfId="0" applyNumberFormat="1" applyFont="1" applyFill="1" applyBorder="1" applyAlignment="1">
      <alignment vertical="center"/>
    </xf>
    <xf numFmtId="0" fontId="4" fillId="39" borderId="0" xfId="0" applyFont="1" applyFill="1" applyBorder="1" applyAlignment="1">
      <alignment horizontal="center" vertical="center"/>
    </xf>
    <xf numFmtId="0" fontId="3" fillId="37" borderId="152" xfId="0" applyFont="1" applyFill="1" applyBorder="1" applyAlignment="1">
      <alignment horizontal="center"/>
    </xf>
    <xf numFmtId="0" fontId="3" fillId="37" borderId="153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8" fillId="35" borderId="104" xfId="0" applyFont="1" applyFill="1" applyBorder="1" applyAlignment="1">
      <alignment horizontal="center" vertical="center"/>
    </xf>
    <xf numFmtId="0" fontId="8" fillId="35" borderId="100" xfId="0" applyFont="1" applyFill="1" applyBorder="1" applyAlignment="1">
      <alignment horizontal="center" vertical="center"/>
    </xf>
    <xf numFmtId="49" fontId="11" fillId="38" borderId="13" xfId="0" applyNumberFormat="1" applyFont="1" applyFill="1" applyBorder="1" applyAlignment="1">
      <alignment vertical="center"/>
    </xf>
    <xf numFmtId="49" fontId="11" fillId="38" borderId="33" xfId="0" applyNumberFormat="1" applyFont="1" applyFill="1" applyBorder="1" applyAlignment="1">
      <alignment vertical="center"/>
    </xf>
    <xf numFmtId="0" fontId="8" fillId="38" borderId="154" xfId="0" applyFont="1" applyFill="1" applyBorder="1" applyAlignment="1">
      <alignment horizontal="center" vertical="center"/>
    </xf>
    <xf numFmtId="0" fontId="8" fillId="38" borderId="155" xfId="0" applyFont="1" applyFill="1" applyBorder="1" applyAlignment="1">
      <alignment horizontal="center" vertical="center"/>
    </xf>
    <xf numFmtId="49" fontId="11" fillId="38" borderId="102" xfId="0" applyNumberFormat="1" applyFont="1" applyFill="1" applyBorder="1" applyAlignment="1">
      <alignment vertical="center"/>
    </xf>
    <xf numFmtId="49" fontId="11" fillId="38" borderId="126" xfId="0" applyNumberFormat="1" applyFont="1" applyFill="1" applyBorder="1" applyAlignment="1">
      <alignment vertical="center"/>
    </xf>
    <xf numFmtId="49" fontId="10" fillId="35" borderId="13" xfId="0" applyNumberFormat="1" applyFont="1" applyFill="1" applyBorder="1" applyAlignment="1">
      <alignment vertical="center"/>
    </xf>
    <xf numFmtId="49" fontId="10" fillId="35" borderId="33" xfId="0" applyNumberFormat="1" applyFont="1" applyFill="1" applyBorder="1" applyAlignment="1">
      <alignment vertical="center"/>
    </xf>
    <xf numFmtId="49" fontId="11" fillId="38" borderId="33" xfId="0" applyNumberFormat="1" applyFont="1" applyFill="1" applyBorder="1" applyAlignment="1">
      <alignment vertical="center" wrapText="1"/>
    </xf>
    <xf numFmtId="49" fontId="11" fillId="38" borderId="34" xfId="0" applyNumberFormat="1" applyFont="1" applyFill="1" applyBorder="1" applyAlignment="1">
      <alignment vertical="center" wrapText="1"/>
    </xf>
    <xf numFmtId="49" fontId="10" fillId="35" borderId="13" xfId="0" applyNumberFormat="1" applyFont="1" applyFill="1" applyBorder="1" applyAlignment="1">
      <alignment horizontal="left" vertical="center" indent="2"/>
    </xf>
    <xf numFmtId="49" fontId="10" fillId="35" borderId="33" xfId="0" applyNumberFormat="1" applyFont="1" applyFill="1" applyBorder="1" applyAlignment="1">
      <alignment horizontal="left" vertical="center" indent="2"/>
    </xf>
    <xf numFmtId="0" fontId="11" fillId="36" borderId="12" xfId="0" applyFont="1" applyFill="1" applyBorder="1" applyAlignment="1">
      <alignment horizontal="center" vertical="center" wrapText="1"/>
    </xf>
    <xf numFmtId="0" fontId="11" fillId="36" borderId="149" xfId="0" applyFont="1" applyFill="1" applyBorder="1" applyAlignment="1">
      <alignment horizontal="center" vertical="center" wrapText="1"/>
    </xf>
    <xf numFmtId="0" fontId="11" fillId="36" borderId="107" xfId="0" applyFont="1" applyFill="1" applyBorder="1" applyAlignment="1">
      <alignment horizontal="center" vertical="center" wrapText="1"/>
    </xf>
    <xf numFmtId="0" fontId="11" fillId="36" borderId="12" xfId="0" applyFont="1" applyFill="1" applyBorder="1" applyAlignment="1">
      <alignment horizontal="center" vertical="center"/>
    </xf>
    <xf numFmtId="0" fontId="11" fillId="36" borderId="149" xfId="0" applyFont="1" applyFill="1" applyBorder="1" applyAlignment="1">
      <alignment horizontal="center" vertical="center"/>
    </xf>
    <xf numFmtId="0" fontId="11" fillId="36" borderId="107" xfId="0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/>
    </xf>
    <xf numFmtId="0" fontId="8" fillId="35" borderId="107" xfId="0" applyFont="1" applyFill="1" applyBorder="1" applyAlignment="1">
      <alignment horizontal="center"/>
    </xf>
    <xf numFmtId="0" fontId="8" fillId="38" borderId="105" xfId="0" applyFont="1" applyFill="1" applyBorder="1" applyAlignment="1">
      <alignment horizontal="center" vertical="center"/>
    </xf>
    <xf numFmtId="0" fontId="8" fillId="38" borderId="23" xfId="0" applyFont="1" applyFill="1" applyBorder="1" applyAlignment="1">
      <alignment horizontal="center" vertical="center"/>
    </xf>
    <xf numFmtId="49" fontId="11" fillId="38" borderId="101" xfId="0" applyNumberFormat="1" applyFont="1" applyFill="1" applyBorder="1" applyAlignment="1">
      <alignment vertical="center"/>
    </xf>
    <xf numFmtId="49" fontId="11" fillId="38" borderId="21" xfId="0" applyNumberFormat="1" applyFont="1" applyFill="1" applyBorder="1" applyAlignment="1">
      <alignment vertical="center"/>
    </xf>
    <xf numFmtId="0" fontId="16" fillId="35" borderId="22" xfId="0" applyFont="1" applyFill="1" applyBorder="1" applyAlignment="1">
      <alignment horizontal="center" vertical="center"/>
    </xf>
    <xf numFmtId="0" fontId="10" fillId="35" borderId="17" xfId="0" applyFont="1" applyFill="1" applyBorder="1" applyAlignment="1">
      <alignment horizontal="center"/>
    </xf>
    <xf numFmtId="0" fontId="10" fillId="35" borderId="0" xfId="0" applyFont="1" applyFill="1" applyBorder="1" applyAlignment="1">
      <alignment horizontal="center"/>
    </xf>
    <xf numFmtId="49" fontId="9" fillId="36" borderId="24" xfId="0" applyNumberFormat="1" applyFont="1" applyFill="1" applyBorder="1" applyAlignment="1">
      <alignment horizontal="center" vertical="center" wrapText="1"/>
    </xf>
    <xf numFmtId="49" fontId="9" fillId="36" borderId="26" xfId="0" applyNumberFormat="1" applyFont="1" applyFill="1" applyBorder="1" applyAlignment="1">
      <alignment horizontal="center" vertical="center" wrapText="1"/>
    </xf>
    <xf numFmtId="49" fontId="9" fillId="36" borderId="28" xfId="0" applyNumberFormat="1" applyFont="1" applyFill="1" applyBorder="1" applyAlignment="1">
      <alignment horizontal="center" vertical="center" wrapText="1"/>
    </xf>
    <xf numFmtId="49" fontId="9" fillId="36" borderId="29" xfId="0" applyNumberFormat="1" applyFont="1" applyFill="1" applyBorder="1" applyAlignment="1">
      <alignment horizontal="center" vertical="center" wrapText="1"/>
    </xf>
    <xf numFmtId="0" fontId="11" fillId="36" borderId="24" xfId="0" applyFont="1" applyFill="1" applyBorder="1" applyAlignment="1">
      <alignment horizontal="center" vertical="center"/>
    </xf>
    <xf numFmtId="0" fontId="11" fillId="36" borderId="96" xfId="0" applyFont="1" applyFill="1" applyBorder="1" applyAlignment="1">
      <alignment horizontal="center" vertical="center"/>
    </xf>
    <xf numFmtId="0" fontId="11" fillId="36" borderId="28" xfId="0" applyFont="1" applyFill="1" applyBorder="1" applyAlignment="1">
      <alignment horizontal="center" vertical="center"/>
    </xf>
    <xf numFmtId="0" fontId="11" fillId="36" borderId="95" xfId="0" applyFont="1" applyFill="1" applyBorder="1" applyAlignment="1">
      <alignment horizontal="center" vertical="center"/>
    </xf>
    <xf numFmtId="0" fontId="4" fillId="39" borderId="0" xfId="0" applyFont="1" applyFill="1" applyBorder="1" applyAlignment="1">
      <alignment horizontal="center" wrapText="1"/>
    </xf>
    <xf numFmtId="0" fontId="16" fillId="35" borderId="22" xfId="0" applyFont="1" applyFill="1" applyBorder="1" applyAlignment="1">
      <alignment horizontal="center" vertical="center" wrapText="1"/>
    </xf>
    <xf numFmtId="0" fontId="19" fillId="47" borderId="0" xfId="95" applyFont="1" applyFill="1" applyAlignment="1" applyProtection="1">
      <alignment horizontal="left" vertical="center" wrapText="1"/>
      <protection hidden="1"/>
    </xf>
    <xf numFmtId="0" fontId="24" fillId="0" borderId="156" xfId="95" applyFont="1" applyFill="1" applyBorder="1" applyAlignment="1" applyProtection="1">
      <alignment horizontal="center" vertical="center"/>
      <protection hidden="1"/>
    </xf>
    <xf numFmtId="0" fontId="24" fillId="0" borderId="157" xfId="95" applyFont="1" applyFill="1" applyBorder="1" applyAlignment="1" applyProtection="1">
      <alignment horizontal="center" vertical="center"/>
      <protection hidden="1"/>
    </xf>
    <xf numFmtId="0" fontId="24" fillId="0" borderId="40" xfId="95" applyFont="1" applyFill="1" applyBorder="1" applyAlignment="1" applyProtection="1">
      <alignment horizontal="center" vertical="center" wrapText="1"/>
      <protection hidden="1"/>
    </xf>
    <xf numFmtId="0" fontId="24" fillId="0" borderId="43" xfId="95" applyFont="1" applyFill="1" applyBorder="1" applyAlignment="1" applyProtection="1">
      <alignment horizontal="center" vertical="center" wrapText="1"/>
      <protection hidden="1"/>
    </xf>
    <xf numFmtId="0" fontId="51" fillId="39" borderId="37" xfId="0" applyFont="1" applyFill="1" applyBorder="1" applyAlignment="1">
      <alignment horizontal="center" wrapText="1"/>
    </xf>
    <xf numFmtId="0" fontId="51" fillId="39" borderId="15" xfId="0" applyFont="1" applyFill="1" applyBorder="1" applyAlignment="1">
      <alignment horizontal="center" wrapText="1"/>
    </xf>
    <xf numFmtId="0" fontId="51" fillId="39" borderId="39" xfId="0" applyFont="1" applyFill="1" applyBorder="1" applyAlignment="1">
      <alignment horizontal="center" wrapText="1"/>
    </xf>
    <xf numFmtId="0" fontId="4" fillId="39" borderId="153" xfId="0" applyFont="1" applyFill="1" applyBorder="1" applyAlignment="1">
      <alignment horizontal="center" vertical="center" wrapText="1"/>
    </xf>
    <xf numFmtId="0" fontId="4" fillId="39" borderId="100" xfId="0" applyFont="1" applyFill="1" applyBorder="1" applyAlignment="1">
      <alignment horizontal="center" vertical="center" wrapText="1"/>
    </xf>
    <xf numFmtId="3" fontId="0" fillId="39" borderId="33" xfId="0" applyNumberFormat="1" applyFill="1" applyBorder="1" applyAlignment="1" applyProtection="1">
      <alignment horizontal="center"/>
      <protection locked="0"/>
    </xf>
    <xf numFmtId="3" fontId="0" fillId="39" borderId="106" xfId="0" applyNumberFormat="1" applyFill="1" applyBorder="1" applyAlignment="1" applyProtection="1">
      <alignment horizontal="center"/>
      <protection locked="0"/>
    </xf>
    <xf numFmtId="0" fontId="52" fillId="39" borderId="104" xfId="0" applyFont="1" applyFill="1" applyBorder="1" applyAlignment="1">
      <alignment horizontal="left" vertical="center" wrapText="1"/>
    </xf>
    <xf numFmtId="0" fontId="52" fillId="39" borderId="34" xfId="0" applyFont="1" applyFill="1" applyBorder="1" applyAlignment="1">
      <alignment horizontal="left" vertical="center" wrapText="1"/>
    </xf>
    <xf numFmtId="0" fontId="52" fillId="39" borderId="106" xfId="0" applyFont="1" applyFill="1" applyBorder="1" applyAlignment="1">
      <alignment horizontal="left" vertical="center" wrapText="1"/>
    </xf>
    <xf numFmtId="49" fontId="0" fillId="39" borderId="154" xfId="0" applyNumberFormat="1" applyFont="1" applyFill="1" applyBorder="1" applyAlignment="1">
      <alignment horizontal="left" vertical="center" wrapText="1"/>
    </xf>
    <xf numFmtId="49" fontId="0" fillId="39" borderId="158" xfId="0" applyNumberFormat="1" applyFont="1" applyFill="1" applyBorder="1" applyAlignment="1">
      <alignment horizontal="left" vertical="center" wrapText="1"/>
    </xf>
    <xf numFmtId="49" fontId="0" fillId="39" borderId="155" xfId="0" applyNumberFormat="1" applyFont="1" applyFill="1" applyBorder="1" applyAlignment="1">
      <alignment horizontal="left" vertical="center" wrapText="1"/>
    </xf>
    <xf numFmtId="3" fontId="0" fillId="39" borderId="126" xfId="0" applyNumberFormat="1" applyFill="1" applyBorder="1" applyAlignment="1" applyProtection="1">
      <alignment horizontal="center"/>
      <protection locked="0"/>
    </xf>
    <xf numFmtId="3" fontId="0" fillId="39" borderId="139" xfId="0" applyNumberFormat="1" applyFill="1" applyBorder="1" applyAlignment="1" applyProtection="1">
      <alignment horizontal="center"/>
      <protection locked="0"/>
    </xf>
    <xf numFmtId="49" fontId="0" fillId="39" borderId="104" xfId="0" applyNumberFormat="1" applyFont="1" applyFill="1" applyBorder="1" applyAlignment="1">
      <alignment horizontal="left" vertical="center" wrapText="1"/>
    </xf>
    <xf numFmtId="49" fontId="0" fillId="39" borderId="34" xfId="0" applyNumberFormat="1" applyFont="1" applyFill="1" applyBorder="1" applyAlignment="1">
      <alignment horizontal="left" vertical="center" wrapText="1"/>
    </xf>
    <xf numFmtId="49" fontId="0" fillId="39" borderId="100" xfId="0" applyNumberFormat="1" applyFont="1" applyFill="1" applyBorder="1" applyAlignment="1">
      <alignment horizontal="left" vertical="center" wrapText="1"/>
    </xf>
    <xf numFmtId="0" fontId="4" fillId="39" borderId="148" xfId="0" applyFont="1" applyFill="1" applyBorder="1" applyAlignment="1">
      <alignment horizontal="center" vertical="center" wrapText="1"/>
    </xf>
    <xf numFmtId="0" fontId="4" fillId="39" borderId="128" xfId="0" applyFont="1" applyFill="1" applyBorder="1" applyAlignment="1">
      <alignment horizontal="center" vertical="center" wrapText="1"/>
    </xf>
    <xf numFmtId="0" fontId="4" fillId="39" borderId="152" xfId="0" applyFont="1" applyFill="1" applyBorder="1" applyAlignment="1">
      <alignment horizontal="center" vertical="center" wrapText="1"/>
    </xf>
    <xf numFmtId="0" fontId="4" fillId="39" borderId="159" xfId="0" applyFont="1" applyFill="1" applyBorder="1" applyAlignment="1">
      <alignment horizontal="center" vertical="center" wrapText="1"/>
    </xf>
    <xf numFmtId="0" fontId="4" fillId="0" borderId="105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33" xfId="0" applyFont="1" applyFill="1" applyBorder="1" applyAlignment="1">
      <alignment horizontal="center" vertical="center" wrapText="1"/>
    </xf>
    <xf numFmtId="0" fontId="4" fillId="0" borderId="138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106" xfId="0" applyFont="1" applyFill="1" applyBorder="1" applyAlignment="1">
      <alignment horizontal="center" vertical="center" wrapText="1"/>
    </xf>
    <xf numFmtId="0" fontId="4" fillId="39" borderId="145" xfId="0" applyFont="1" applyFill="1" applyBorder="1" applyAlignment="1">
      <alignment horizontal="center" vertical="center" wrapText="1"/>
    </xf>
    <xf numFmtId="0" fontId="4" fillId="39" borderId="38" xfId="0" applyFont="1" applyFill="1" applyBorder="1" applyAlignment="1">
      <alignment horizontal="center" vertical="center" wrapText="1"/>
    </xf>
    <xf numFmtId="49" fontId="0" fillId="36" borderId="0" xfId="0" applyNumberFormat="1" applyFill="1" applyAlignment="1" applyProtection="1">
      <alignment horizontal="left" wrapText="1"/>
      <protection/>
    </xf>
  </cellXfs>
  <cellStyles count="9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evitel" xfId="40"/>
    <cellStyle name="Calculation" xfId="41"/>
    <cellStyle name="Check Cell" xfId="42"/>
    <cellStyle name="Cím" xfId="43"/>
    <cellStyle name="Címsor 1" xfId="44"/>
    <cellStyle name="Címsor 2" xfId="45"/>
    <cellStyle name="Címsor 3" xfId="46"/>
    <cellStyle name="Címsor 4" xfId="47"/>
    <cellStyle name="Ellenőrzőcella" xfId="48"/>
    <cellStyle name="Explanatory Text" xfId="49"/>
    <cellStyle name="Comma" xfId="50"/>
    <cellStyle name="Comma [0]" xfId="51"/>
    <cellStyle name="Ezres 2" xfId="52"/>
    <cellStyle name="Ezres 2 2" xfId="53"/>
    <cellStyle name="Ezres 3" xfId="54"/>
    <cellStyle name="Ezres 4" xfId="55"/>
    <cellStyle name="Ezres 5" xfId="56"/>
    <cellStyle name="Ezres_2001Immat_tárgyi_eszk" xfId="57"/>
    <cellStyle name="Ezres_tabla 2 2" xfId="58"/>
    <cellStyle name="Figyelmeztetés" xfId="59"/>
    <cellStyle name="Good" xfId="60"/>
    <cellStyle name="Hyperlink" xfId="61"/>
    <cellStyle name="Hivatkozott cella" xfId="62"/>
    <cellStyle name="Jegyzet" xfId="63"/>
    <cellStyle name="Jelölőszín (1)" xfId="64"/>
    <cellStyle name="Jelölőszín (2)" xfId="65"/>
    <cellStyle name="Jelölőszín (3)" xfId="66"/>
    <cellStyle name="Jelölőszín (4)" xfId="67"/>
    <cellStyle name="Jelölőszín (5)" xfId="68"/>
    <cellStyle name="Jelölőszín (6)" xfId="69"/>
    <cellStyle name="Jó" xfId="70"/>
    <cellStyle name="Kimenet" xfId="71"/>
    <cellStyle name="Followed Hyperlink" xfId="72"/>
    <cellStyle name="Magyarázó szöveg" xfId="73"/>
    <cellStyle name="Neutral" xfId="74"/>
    <cellStyle name="Normal 2" xfId="75"/>
    <cellStyle name="Normál 2" xfId="76"/>
    <cellStyle name="Normál 2 2" xfId="77"/>
    <cellStyle name="Normál 3" xfId="78"/>
    <cellStyle name="Normál 4" xfId="79"/>
    <cellStyle name="Normál 4 2" xfId="80"/>
    <cellStyle name="Normál 4 3" xfId="81"/>
    <cellStyle name="Normál 4 3 2" xfId="82"/>
    <cellStyle name="Normál 4 3 3" xfId="83"/>
    <cellStyle name="Normál 4 3 4" xfId="84"/>
    <cellStyle name="Normál 4 4" xfId="85"/>
    <cellStyle name="Normál 4 5" xfId="86"/>
    <cellStyle name="Normál 5" xfId="87"/>
    <cellStyle name="Normál 6" xfId="88"/>
    <cellStyle name="Normál 7" xfId="89"/>
    <cellStyle name="Normál 7 2" xfId="90"/>
    <cellStyle name="Normál 7 3" xfId="91"/>
    <cellStyle name="Normál 7 3 2" xfId="92"/>
    <cellStyle name="Normál_CimlapA" xfId="93"/>
    <cellStyle name="Normal_KARSZJ3" xfId="94"/>
    <cellStyle name="Normál_MUNKALAP" xfId="95"/>
    <cellStyle name="Normál_tabla" xfId="96"/>
    <cellStyle name="Összesen" xfId="97"/>
    <cellStyle name="Currency" xfId="98"/>
    <cellStyle name="Currency [0]" xfId="99"/>
    <cellStyle name="Percent 2" xfId="100"/>
    <cellStyle name="Rossz" xfId="101"/>
    <cellStyle name="Semleges" xfId="102"/>
    <cellStyle name="Stílus 1" xfId="103"/>
    <cellStyle name="Számítás" xfId="104"/>
    <cellStyle name="Percent" xfId="105"/>
    <cellStyle name="Százalék 2" xfId="106"/>
    <cellStyle name="Százalék 3" xfId="107"/>
    <cellStyle name="teljesites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ARC497\M01-T1-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ARC499\M02-T1-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do1\AppData\Local\Microsoft\Windows\Temporary%20Internet%20Files\Content.IE5\H8RQ4BZN\Beszamolo_egyhazkozseg_kettoskv_20141029_cs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umok\K&#246;nyvvizsg&#225;lat\2010\Besz&#225;mol&#243;%202010%20(teljes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I-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II-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lapadatok"/>
      <sheetName val="fedlap-költségvetés"/>
      <sheetName val="fedlap-beszámoló"/>
      <sheetName val="Mérleg"/>
      <sheetName val="Eredménykimutatás "/>
      <sheetName val="Szöveges magyarázat"/>
      <sheetName val="Költségvetés"/>
      <sheetName val="Immat.TE állományvált"/>
      <sheetName val="Köv_Köt részletező"/>
      <sheetName val="Felhalmozás "/>
      <sheetName val="Pénzeszköz-változás"/>
      <sheetName val="Állományváltozások"/>
      <sheetName val="Egyezteté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ímlap-beszámoló"/>
      <sheetName val="Mérleg-Eszközök"/>
      <sheetName val="Mérleg - Források"/>
      <sheetName val="Eredménykimutatás"/>
      <sheetName val="Immat.állományvált."/>
      <sheetName val="TE állományvált."/>
      <sheetName val="címlap-költségvetés"/>
      <sheetName val="Költségvetés"/>
      <sheetName val="Felhalmozás"/>
      <sheetName val="Pénzeszköz-változás"/>
      <sheetName val="Oktatás személyi részletes"/>
      <sheetName val="Diakónia létszám"/>
      <sheetName val="Egyezteté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B32"/>
  <sheetViews>
    <sheetView zoomScalePageLayoutView="0" workbookViewId="0" topLeftCell="A1">
      <selection activeCell="A23" sqref="A23"/>
    </sheetView>
  </sheetViews>
  <sheetFormatPr defaultColWidth="9.00390625" defaultRowHeight="12.75"/>
  <cols>
    <col min="1" max="1" width="6.375" style="0" customWidth="1"/>
    <col min="2" max="2" width="69.875" style="0" customWidth="1"/>
  </cols>
  <sheetData>
    <row r="1" ht="12.75">
      <c r="A1" s="610" t="s">
        <v>842</v>
      </c>
    </row>
    <row r="2" ht="12.75">
      <c r="A2" s="610"/>
    </row>
    <row r="3" spans="1:2" ht="30" customHeight="1">
      <c r="A3" s="685" t="s">
        <v>843</v>
      </c>
      <c r="B3" s="685"/>
    </row>
    <row r="5" ht="12.75">
      <c r="A5" s="681" t="s">
        <v>844</v>
      </c>
    </row>
    <row r="6" spans="1:2" ht="12.75">
      <c r="A6" s="682" t="s">
        <v>846</v>
      </c>
      <c r="B6" t="s">
        <v>831</v>
      </c>
    </row>
    <row r="7" spans="1:2" ht="12.75">
      <c r="A7" s="682" t="s">
        <v>847</v>
      </c>
      <c r="B7" t="s">
        <v>832</v>
      </c>
    </row>
    <row r="8" spans="1:2" ht="12.75">
      <c r="A8" s="682" t="s">
        <v>848</v>
      </c>
      <c r="B8" t="s">
        <v>833</v>
      </c>
    </row>
    <row r="9" spans="1:2" ht="12.75">
      <c r="A9" s="682" t="s">
        <v>849</v>
      </c>
      <c r="B9" t="s">
        <v>509</v>
      </c>
    </row>
    <row r="10" spans="1:2" ht="12.75">
      <c r="A10" s="682" t="s">
        <v>850</v>
      </c>
      <c r="B10" t="s">
        <v>834</v>
      </c>
    </row>
    <row r="11" spans="1:2" ht="12.75">
      <c r="A11" s="682"/>
      <c r="B11" s="683"/>
    </row>
    <row r="12" ht="12.75">
      <c r="A12" s="681" t="s">
        <v>845</v>
      </c>
    </row>
    <row r="13" spans="1:2" ht="12.75">
      <c r="A13" s="682" t="s">
        <v>851</v>
      </c>
      <c r="B13" t="s">
        <v>831</v>
      </c>
    </row>
    <row r="14" spans="1:2" ht="12.75">
      <c r="A14" s="682" t="s">
        <v>852</v>
      </c>
      <c r="B14" t="s">
        <v>835</v>
      </c>
    </row>
    <row r="15" spans="1:2" ht="12.75">
      <c r="A15" s="682" t="s">
        <v>853</v>
      </c>
      <c r="B15" t="s">
        <v>836</v>
      </c>
    </row>
    <row r="16" spans="1:2" ht="12.75">
      <c r="A16" s="682" t="s">
        <v>847</v>
      </c>
      <c r="B16" t="s">
        <v>837</v>
      </c>
    </row>
    <row r="17" spans="1:2" ht="12.75">
      <c r="A17" s="682" t="s">
        <v>848</v>
      </c>
      <c r="B17" t="s">
        <v>833</v>
      </c>
    </row>
    <row r="18" spans="1:2" ht="12.75">
      <c r="A18" s="682" t="s">
        <v>849</v>
      </c>
      <c r="B18" t="s">
        <v>509</v>
      </c>
    </row>
    <row r="19" spans="1:2" ht="12.75">
      <c r="A19" s="682" t="s">
        <v>850</v>
      </c>
      <c r="B19" t="s">
        <v>154</v>
      </c>
    </row>
    <row r="20" spans="1:2" ht="12.75">
      <c r="A20" s="682" t="s">
        <v>854</v>
      </c>
      <c r="B20" t="s">
        <v>838</v>
      </c>
    </row>
    <row r="21" spans="1:2" ht="12.75">
      <c r="A21" s="682" t="s">
        <v>855</v>
      </c>
      <c r="B21" t="s">
        <v>839</v>
      </c>
    </row>
    <row r="22" spans="1:2" ht="12.75">
      <c r="A22" s="682" t="s">
        <v>856</v>
      </c>
      <c r="B22" t="s">
        <v>840</v>
      </c>
    </row>
    <row r="23" ht="12.75">
      <c r="A23" s="682"/>
    </row>
    <row r="24" spans="1:2" ht="24.75" customHeight="1">
      <c r="A24" s="686" t="s">
        <v>841</v>
      </c>
      <c r="B24" s="686"/>
    </row>
    <row r="25" ht="12.75">
      <c r="A25" s="682"/>
    </row>
    <row r="26" ht="12.75">
      <c r="B26" s="684"/>
    </row>
    <row r="27" ht="12.75">
      <c r="B27" s="684"/>
    </row>
    <row r="28" ht="12.75">
      <c r="B28" s="684"/>
    </row>
    <row r="29" ht="12.75">
      <c r="B29" s="684"/>
    </row>
    <row r="30" ht="12.75">
      <c r="B30" s="684"/>
    </row>
    <row r="31" ht="12.75">
      <c r="B31" s="684"/>
    </row>
    <row r="32" ht="12.75">
      <c r="B32" s="684"/>
    </row>
  </sheetData>
  <sheetProtection/>
  <mergeCells count="2">
    <mergeCell ref="A3:B3"/>
    <mergeCell ref="A24:B24"/>
  </mergeCells>
  <printOptions horizontalCentered="1"/>
  <pageMargins left="0.7086614173228347" right="0.7086614173228347" top="1.1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Y53"/>
  <sheetViews>
    <sheetView zoomScalePageLayoutView="0" workbookViewId="0" topLeftCell="A28">
      <selection activeCell="U49" sqref="U49"/>
    </sheetView>
  </sheetViews>
  <sheetFormatPr defaultColWidth="9.00390625" defaultRowHeight="12.75"/>
  <cols>
    <col min="1" max="18" width="3.25390625" style="0" customWidth="1"/>
    <col min="19" max="21" width="13.00390625" style="0" customWidth="1"/>
    <col min="22" max="22" width="3.25390625" style="0" customWidth="1"/>
  </cols>
  <sheetData>
    <row r="1" spans="1:25" ht="13.5" thickBot="1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5"/>
      <c r="W1" s="22"/>
      <c r="X1" s="22"/>
      <c r="Y1" s="22"/>
    </row>
    <row r="2" spans="1:25" s="234" customFormat="1" ht="21" customHeight="1" thickBot="1">
      <c r="A2" s="236"/>
      <c r="B2" s="241">
        <f>+Alapadatok!C6</f>
        <v>0</v>
      </c>
      <c r="C2" s="242">
        <f>+Alapadatok!D6</f>
        <v>0</v>
      </c>
      <c r="D2" s="242">
        <f>+Alapadatok!E6</f>
        <v>0</v>
      </c>
      <c r="E2" s="242">
        <f>+Alapadatok!F6</f>
        <v>0</v>
      </c>
      <c r="F2" s="242">
        <f>+Alapadatok!G6</f>
        <v>0</v>
      </c>
      <c r="G2" s="242">
        <f>+Alapadatok!H6</f>
        <v>0</v>
      </c>
      <c r="H2" s="242">
        <f>+Alapadatok!I6</f>
        <v>0</v>
      </c>
      <c r="I2" s="243">
        <f>+Alapadatok!J6</f>
        <v>0</v>
      </c>
      <c r="J2" s="241">
        <f>+Alapadatok!L6</f>
        <v>0</v>
      </c>
      <c r="K2" s="242">
        <f>+Alapadatok!M6</f>
        <v>0</v>
      </c>
      <c r="L2" s="242">
        <f>+Alapadatok!N6</f>
        <v>0</v>
      </c>
      <c r="M2" s="244">
        <f>+Alapadatok!O6</f>
        <v>0</v>
      </c>
      <c r="N2" s="241">
        <f>+Alapadatok!Q6</f>
        <v>0</v>
      </c>
      <c r="O2" s="242">
        <f>+Alapadatok!R6</f>
        <v>0</v>
      </c>
      <c r="P2" s="244">
        <f>+Alapadatok!S6</f>
        <v>0</v>
      </c>
      <c r="Q2" s="241">
        <f>+Alapadatok!U6</f>
        <v>0</v>
      </c>
      <c r="R2" s="244">
        <f>+Alapadatok!V6</f>
        <v>0</v>
      </c>
      <c r="S2" s="237"/>
      <c r="T2" s="237"/>
      <c r="U2" s="237"/>
      <c r="V2" s="238"/>
      <c r="W2" s="239"/>
      <c r="X2" s="239"/>
      <c r="Y2" s="239"/>
    </row>
    <row r="3" spans="1:25" ht="12.75">
      <c r="A3" s="16"/>
      <c r="B3" s="4"/>
      <c r="C3" s="4"/>
      <c r="D3" s="4"/>
      <c r="E3" s="4"/>
      <c r="F3" s="4"/>
      <c r="G3" s="4" t="s">
        <v>0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17"/>
      <c r="W3" s="22"/>
      <c r="X3" s="22"/>
      <c r="Y3" s="22"/>
    </row>
    <row r="4" spans="1:25" ht="12.75">
      <c r="A4" s="16"/>
      <c r="B4" s="4"/>
      <c r="C4" s="4"/>
      <c r="D4" s="4"/>
      <c r="E4" s="4"/>
      <c r="F4" s="4"/>
      <c r="G4" s="4" t="s">
        <v>1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17"/>
      <c r="W4" s="22"/>
      <c r="X4" s="22"/>
      <c r="Y4" s="22"/>
    </row>
    <row r="5" spans="1:25" ht="12.75">
      <c r="A5" s="1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17"/>
      <c r="W5" s="22"/>
      <c r="X5" s="22"/>
      <c r="Y5" s="22"/>
    </row>
    <row r="6" spans="1:25" ht="13.5" thickBot="1">
      <c r="A6" s="16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17"/>
      <c r="W6" s="22"/>
      <c r="X6" s="22"/>
      <c r="Y6" s="22"/>
    </row>
    <row r="7" spans="1:25" s="234" customFormat="1" ht="21" customHeight="1" thickBot="1">
      <c r="A7" s="236"/>
      <c r="B7" s="241">
        <f>+Alapadatok!C4</f>
        <v>0</v>
      </c>
      <c r="C7" s="242">
        <f>+Alapadatok!D4</f>
        <v>0</v>
      </c>
      <c r="D7" s="242">
        <f>+Alapadatok!E4</f>
        <v>0</v>
      </c>
      <c r="E7" s="242">
        <f>+Alapadatok!F4</f>
        <v>0</v>
      </c>
      <c r="F7" s="242">
        <f>+Alapadatok!G4</f>
        <v>0</v>
      </c>
      <c r="G7" s="242">
        <f>+Alapadatok!H4</f>
        <v>0</v>
      </c>
      <c r="H7" s="242">
        <f>+Alapadatok!I4</f>
        <v>0</v>
      </c>
      <c r="I7" s="242">
        <f>+Alapadatok!J4</f>
        <v>0</v>
      </c>
      <c r="J7" s="242">
        <f>+Alapadatok!K4</f>
        <v>0</v>
      </c>
      <c r="K7" s="242">
        <f>+Alapadatok!L4</f>
        <v>0</v>
      </c>
      <c r="L7" s="242">
        <f>+Alapadatok!M4</f>
        <v>0</v>
      </c>
      <c r="M7" s="242">
        <f>+Alapadatok!N4</f>
        <v>0</v>
      </c>
      <c r="N7" s="244">
        <f>+Alapadatok!O4</f>
        <v>0</v>
      </c>
      <c r="O7" s="240"/>
      <c r="P7" s="237"/>
      <c r="Q7" s="237"/>
      <c r="R7" s="237"/>
      <c r="S7" s="237"/>
      <c r="T7" s="237"/>
      <c r="U7" s="237"/>
      <c r="V7" s="238"/>
      <c r="W7" s="239"/>
      <c r="X7" s="239"/>
      <c r="Y7" s="239"/>
    </row>
    <row r="8" spans="1:25" ht="12.75">
      <c r="A8" s="16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17"/>
      <c r="W8" s="22"/>
      <c r="X8" s="22"/>
      <c r="Y8" s="22"/>
    </row>
    <row r="9" spans="1:25" ht="9" customHeight="1">
      <c r="A9" s="16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17"/>
      <c r="W9" s="22"/>
      <c r="X9" s="22"/>
      <c r="Y9" s="22"/>
    </row>
    <row r="10" spans="1:25" ht="31.5" customHeight="1">
      <c r="A10" s="16"/>
      <c r="B10" s="1042">
        <f>+Alapadatok!B2</f>
        <v>0</v>
      </c>
      <c r="C10" s="1042"/>
      <c r="D10" s="1042"/>
      <c r="E10" s="1042"/>
      <c r="F10" s="1042"/>
      <c r="G10" s="1042"/>
      <c r="H10" s="1042"/>
      <c r="I10" s="1042"/>
      <c r="J10" s="1042"/>
      <c r="K10" s="1042"/>
      <c r="L10" s="1042"/>
      <c r="M10" s="1042"/>
      <c r="N10" s="4"/>
      <c r="O10" s="4"/>
      <c r="P10" s="4"/>
      <c r="Q10" s="4"/>
      <c r="R10" s="4"/>
      <c r="S10" s="4"/>
      <c r="T10" s="4" t="s">
        <v>633</v>
      </c>
      <c r="U10" s="425">
        <f>+Alapadatok!B9</f>
        <v>0</v>
      </c>
      <c r="V10" s="17"/>
      <c r="W10" s="22"/>
      <c r="X10" s="22"/>
      <c r="Y10" s="22"/>
    </row>
    <row r="11" spans="1:25" ht="7.5" customHeight="1">
      <c r="A11" s="16"/>
      <c r="B11" s="977" t="s">
        <v>6</v>
      </c>
      <c r="C11" s="977"/>
      <c r="D11" s="977"/>
      <c r="E11" s="977"/>
      <c r="F11" s="977"/>
      <c r="G11" s="977"/>
      <c r="H11" s="977"/>
      <c r="I11" s="977"/>
      <c r="J11" s="977"/>
      <c r="K11" s="977"/>
      <c r="L11" s="977"/>
      <c r="M11" s="977"/>
      <c r="N11" s="4"/>
      <c r="O11" s="4"/>
      <c r="P11" s="4"/>
      <c r="Q11" s="4"/>
      <c r="R11" s="4"/>
      <c r="S11" s="4"/>
      <c r="T11" s="4"/>
      <c r="U11" s="4"/>
      <c r="V11" s="17"/>
      <c r="W11" s="22"/>
      <c r="X11" s="22"/>
      <c r="Y11" s="22"/>
    </row>
    <row r="12" spans="1:25" ht="12.75">
      <c r="A12" s="16"/>
      <c r="B12" s="977" t="s">
        <v>451</v>
      </c>
      <c r="C12" s="977"/>
      <c r="D12" s="977"/>
      <c r="E12" s="977"/>
      <c r="F12" s="977"/>
      <c r="G12" s="977"/>
      <c r="H12" s="977"/>
      <c r="I12" s="977"/>
      <c r="J12" s="977"/>
      <c r="K12" s="977"/>
      <c r="L12" s="977"/>
      <c r="M12" s="977"/>
      <c r="N12" s="4"/>
      <c r="O12" s="4"/>
      <c r="P12" s="4"/>
      <c r="Q12" s="4"/>
      <c r="R12" s="4"/>
      <c r="S12" s="4"/>
      <c r="T12" s="4"/>
      <c r="U12" s="4"/>
      <c r="V12" s="17"/>
      <c r="W12" s="22"/>
      <c r="X12" s="22"/>
      <c r="Y12" s="22"/>
    </row>
    <row r="13" spans="1:25" ht="12.75">
      <c r="A13" s="16"/>
      <c r="B13" s="4"/>
      <c r="C13" s="4"/>
      <c r="D13" s="4"/>
      <c r="E13" s="977"/>
      <c r="F13" s="977"/>
      <c r="G13" s="977"/>
      <c r="H13" s="977"/>
      <c r="I13" s="977"/>
      <c r="J13" s="977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17"/>
      <c r="W13" s="22"/>
      <c r="X13" s="22"/>
      <c r="Y13" s="22"/>
    </row>
    <row r="14" spans="1:25" ht="12.75">
      <c r="A14" s="16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17"/>
      <c r="W14" s="22"/>
      <c r="X14" s="22"/>
      <c r="Y14" s="22"/>
    </row>
    <row r="15" spans="1:25" ht="13.5" thickBot="1">
      <c r="A15" s="16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1" t="s">
        <v>610</v>
      </c>
      <c r="V15" s="17"/>
      <c r="W15" s="22"/>
      <c r="X15" s="22"/>
      <c r="Y15" s="22"/>
    </row>
    <row r="16" spans="1:25" ht="30" customHeight="1" thickBot="1">
      <c r="A16" s="16"/>
      <c r="B16" s="985" t="s">
        <v>7</v>
      </c>
      <c r="C16" s="986"/>
      <c r="D16" s="987" t="s">
        <v>8</v>
      </c>
      <c r="E16" s="988"/>
      <c r="F16" s="988"/>
      <c r="G16" s="988"/>
      <c r="H16" s="988"/>
      <c r="I16" s="988"/>
      <c r="J16" s="988"/>
      <c r="K16" s="988"/>
      <c r="L16" s="988"/>
      <c r="M16" s="988"/>
      <c r="N16" s="988"/>
      <c r="O16" s="988"/>
      <c r="P16" s="988"/>
      <c r="Q16" s="988"/>
      <c r="R16" s="989"/>
      <c r="S16" s="43" t="s">
        <v>9</v>
      </c>
      <c r="T16" s="44" t="s">
        <v>10</v>
      </c>
      <c r="U16" s="63" t="s">
        <v>11</v>
      </c>
      <c r="V16" s="17"/>
      <c r="W16" s="22"/>
      <c r="X16" s="22"/>
      <c r="Y16" s="22"/>
    </row>
    <row r="17" spans="1:25" ht="13.5" thickBot="1">
      <c r="A17" s="16"/>
      <c r="B17" s="990" t="s">
        <v>12</v>
      </c>
      <c r="C17" s="991"/>
      <c r="D17" s="990" t="s">
        <v>13</v>
      </c>
      <c r="E17" s="992"/>
      <c r="F17" s="992"/>
      <c r="G17" s="992"/>
      <c r="H17" s="992"/>
      <c r="I17" s="992"/>
      <c r="J17" s="992"/>
      <c r="K17" s="992"/>
      <c r="L17" s="992"/>
      <c r="M17" s="992"/>
      <c r="N17" s="992"/>
      <c r="O17" s="992"/>
      <c r="P17" s="992"/>
      <c r="Q17" s="992"/>
      <c r="R17" s="993"/>
      <c r="S17" s="2" t="s">
        <v>14</v>
      </c>
      <c r="T17" s="2" t="s">
        <v>15</v>
      </c>
      <c r="U17" s="64" t="s">
        <v>16</v>
      </c>
      <c r="V17" s="17"/>
      <c r="W17" s="22"/>
      <c r="X17" s="22"/>
      <c r="Y17" s="22"/>
    </row>
    <row r="18" spans="1:25" ht="18" customHeight="1">
      <c r="A18" s="16"/>
      <c r="B18" s="1001">
        <v>1</v>
      </c>
      <c r="C18" s="1002"/>
      <c r="D18" s="999" t="s">
        <v>453</v>
      </c>
      <c r="E18" s="999"/>
      <c r="F18" s="999"/>
      <c r="G18" s="999"/>
      <c r="H18" s="999"/>
      <c r="I18" s="999"/>
      <c r="J18" s="999"/>
      <c r="K18" s="999"/>
      <c r="L18" s="999"/>
      <c r="M18" s="999"/>
      <c r="N18" s="999"/>
      <c r="O18" s="999"/>
      <c r="P18" s="999"/>
      <c r="Q18" s="999"/>
      <c r="R18" s="999"/>
      <c r="S18" s="10">
        <f>+SUM(S19:S21)</f>
        <v>0</v>
      </c>
      <c r="T18" s="10">
        <f>+SUM(T19:T21)</f>
        <v>0</v>
      </c>
      <c r="U18" s="65">
        <f>+SUM(U19:U21)</f>
        <v>0</v>
      </c>
      <c r="V18" s="17"/>
      <c r="W18" s="22"/>
      <c r="X18" s="22"/>
      <c r="Y18" s="22"/>
    </row>
    <row r="19" spans="1:25" ht="18" customHeight="1">
      <c r="A19" s="16"/>
      <c r="B19" s="969">
        <v>2</v>
      </c>
      <c r="C19" s="970"/>
      <c r="D19" s="971" t="s">
        <v>27</v>
      </c>
      <c r="E19" s="971"/>
      <c r="F19" s="971"/>
      <c r="G19" s="971"/>
      <c r="H19" s="971"/>
      <c r="I19" s="971"/>
      <c r="J19" s="971"/>
      <c r="K19" s="971"/>
      <c r="L19" s="971"/>
      <c r="M19" s="971"/>
      <c r="N19" s="971"/>
      <c r="O19" s="971"/>
      <c r="P19" s="971"/>
      <c r="Q19" s="971"/>
      <c r="R19" s="971"/>
      <c r="S19" s="253"/>
      <c r="T19" s="253"/>
      <c r="U19" s="254"/>
      <c r="V19" s="17"/>
      <c r="W19" s="22"/>
      <c r="X19" s="214"/>
      <c r="Y19" s="22"/>
    </row>
    <row r="20" spans="1:25" ht="18" customHeight="1">
      <c r="A20" s="16"/>
      <c r="B20" s="969">
        <v>3</v>
      </c>
      <c r="C20" s="970"/>
      <c r="D20" s="971" t="s">
        <v>28</v>
      </c>
      <c r="E20" s="971"/>
      <c r="F20" s="971"/>
      <c r="G20" s="971"/>
      <c r="H20" s="971"/>
      <c r="I20" s="971"/>
      <c r="J20" s="971"/>
      <c r="K20" s="971"/>
      <c r="L20" s="971"/>
      <c r="M20" s="971"/>
      <c r="N20" s="971"/>
      <c r="O20" s="971"/>
      <c r="P20" s="971"/>
      <c r="Q20" s="971"/>
      <c r="R20" s="971"/>
      <c r="S20" s="253">
        <v>0</v>
      </c>
      <c r="T20" s="253"/>
      <c r="U20" s="254">
        <f>'3.1.9 Immat.TE állományvált'!Q43</f>
        <v>0</v>
      </c>
      <c r="V20" s="17"/>
      <c r="W20" s="22"/>
      <c r="X20" s="215"/>
      <c r="Y20" s="22"/>
    </row>
    <row r="21" spans="1:25" ht="18" customHeight="1" thickBot="1">
      <c r="A21" s="16"/>
      <c r="B21" s="969">
        <v>4</v>
      </c>
      <c r="C21" s="970"/>
      <c r="D21" s="971" t="s">
        <v>29</v>
      </c>
      <c r="E21" s="971"/>
      <c r="F21" s="971"/>
      <c r="G21" s="971"/>
      <c r="H21" s="971"/>
      <c r="I21" s="971"/>
      <c r="J21" s="971"/>
      <c r="K21" s="971"/>
      <c r="L21" s="971"/>
      <c r="M21" s="971"/>
      <c r="N21" s="971"/>
      <c r="O21" s="971"/>
      <c r="P21" s="971"/>
      <c r="Q21" s="971"/>
      <c r="R21" s="971"/>
      <c r="S21" s="253"/>
      <c r="T21" s="253"/>
      <c r="U21" s="254"/>
      <c r="V21" s="17"/>
      <c r="W21" s="22"/>
      <c r="X21" s="215"/>
      <c r="Y21" s="22"/>
    </row>
    <row r="22" spans="1:25" ht="18" customHeight="1">
      <c r="A22" s="16"/>
      <c r="B22" s="1001">
        <v>5</v>
      </c>
      <c r="C22" s="1002"/>
      <c r="D22" s="980" t="s">
        <v>454</v>
      </c>
      <c r="E22" s="980"/>
      <c r="F22" s="980"/>
      <c r="G22" s="980"/>
      <c r="H22" s="980"/>
      <c r="I22" s="980"/>
      <c r="J22" s="980"/>
      <c r="K22" s="980"/>
      <c r="L22" s="980"/>
      <c r="M22" s="980"/>
      <c r="N22" s="980"/>
      <c r="O22" s="980"/>
      <c r="P22" s="980"/>
      <c r="Q22" s="980"/>
      <c r="R22" s="980"/>
      <c r="S22" s="8">
        <f>SUM(S23:S26)</f>
        <v>0</v>
      </c>
      <c r="T22" s="8">
        <f>SUM(T23:T26)</f>
        <v>0</v>
      </c>
      <c r="U22" s="66">
        <f>SUM(U23:U26)</f>
        <v>0</v>
      </c>
      <c r="V22" s="17"/>
      <c r="W22" s="22"/>
      <c r="X22" s="215"/>
      <c r="Y22" s="22"/>
    </row>
    <row r="23" spans="1:25" ht="18" customHeight="1">
      <c r="A23" s="16"/>
      <c r="B23" s="969">
        <v>6</v>
      </c>
      <c r="C23" s="970"/>
      <c r="D23" s="971" t="s">
        <v>30</v>
      </c>
      <c r="E23" s="971"/>
      <c r="F23" s="971"/>
      <c r="G23" s="971"/>
      <c r="H23" s="971"/>
      <c r="I23" s="971"/>
      <c r="J23" s="971"/>
      <c r="K23" s="971"/>
      <c r="L23" s="971"/>
      <c r="M23" s="971"/>
      <c r="N23" s="971"/>
      <c r="O23" s="971"/>
      <c r="P23" s="971"/>
      <c r="Q23" s="971"/>
      <c r="R23" s="971"/>
      <c r="S23" s="253"/>
      <c r="T23" s="253"/>
      <c r="U23" s="254"/>
      <c r="V23" s="17"/>
      <c r="W23" s="22"/>
      <c r="X23" s="214"/>
      <c r="Y23" s="22"/>
    </row>
    <row r="24" spans="1:25" ht="18" customHeight="1">
      <c r="A24" s="16"/>
      <c r="B24" s="969">
        <v>7</v>
      </c>
      <c r="C24" s="970"/>
      <c r="D24" s="971" t="s">
        <v>31</v>
      </c>
      <c r="E24" s="971"/>
      <c r="F24" s="971"/>
      <c r="G24" s="971"/>
      <c r="H24" s="971"/>
      <c r="I24" s="971"/>
      <c r="J24" s="971"/>
      <c r="K24" s="971"/>
      <c r="L24" s="971"/>
      <c r="M24" s="971"/>
      <c r="N24" s="971"/>
      <c r="O24" s="971"/>
      <c r="P24" s="971"/>
      <c r="Q24" s="971"/>
      <c r="R24" s="971"/>
      <c r="S24" s="253">
        <v>0</v>
      </c>
      <c r="T24" s="253"/>
      <c r="U24" s="254">
        <f>'3.1.3 Egyszerusitett.pénzf.egy'!W47</f>
        <v>0</v>
      </c>
      <c r="V24" s="17"/>
      <c r="W24" s="22"/>
      <c r="X24" s="215"/>
      <c r="Y24" s="22"/>
    </row>
    <row r="25" spans="1:25" ht="18" customHeight="1">
      <c r="A25" s="16"/>
      <c r="B25" s="969">
        <v>8</v>
      </c>
      <c r="C25" s="970"/>
      <c r="D25" s="971" t="s">
        <v>32</v>
      </c>
      <c r="E25" s="971"/>
      <c r="F25" s="971"/>
      <c r="G25" s="971"/>
      <c r="H25" s="971"/>
      <c r="I25" s="971"/>
      <c r="J25" s="971"/>
      <c r="K25" s="971"/>
      <c r="L25" s="971"/>
      <c r="M25" s="971"/>
      <c r="N25" s="971"/>
      <c r="O25" s="971"/>
      <c r="P25" s="971"/>
      <c r="Q25" s="971"/>
      <c r="R25" s="971"/>
      <c r="S25" s="253"/>
      <c r="T25" s="253"/>
      <c r="U25" s="254"/>
      <c r="V25" s="17"/>
      <c r="W25" s="22"/>
      <c r="X25" s="214"/>
      <c r="Y25" s="22"/>
    </row>
    <row r="26" spans="1:25" ht="18" customHeight="1" thickBot="1">
      <c r="A26" s="16"/>
      <c r="B26" s="969">
        <v>9</v>
      </c>
      <c r="C26" s="970"/>
      <c r="D26" s="971" t="s">
        <v>33</v>
      </c>
      <c r="E26" s="971"/>
      <c r="F26" s="971"/>
      <c r="G26" s="971"/>
      <c r="H26" s="971"/>
      <c r="I26" s="971"/>
      <c r="J26" s="971"/>
      <c r="K26" s="971"/>
      <c r="L26" s="971"/>
      <c r="M26" s="971"/>
      <c r="N26" s="971"/>
      <c r="O26" s="971"/>
      <c r="P26" s="971"/>
      <c r="Q26" s="971"/>
      <c r="R26" s="971"/>
      <c r="S26" s="253"/>
      <c r="T26" s="253"/>
      <c r="U26" s="254"/>
      <c r="V26" s="361"/>
      <c r="W26" s="22"/>
      <c r="X26" s="214"/>
      <c r="Y26" s="22"/>
    </row>
    <row r="27" spans="1:25" ht="18" customHeight="1" thickBot="1">
      <c r="A27" s="16"/>
      <c r="B27" s="972">
        <v>10</v>
      </c>
      <c r="C27" s="973"/>
      <c r="D27" s="974" t="s">
        <v>455</v>
      </c>
      <c r="E27" s="975"/>
      <c r="F27" s="975"/>
      <c r="G27" s="975"/>
      <c r="H27" s="975"/>
      <c r="I27" s="975"/>
      <c r="J27" s="975"/>
      <c r="K27" s="975"/>
      <c r="L27" s="975"/>
      <c r="M27" s="975"/>
      <c r="N27" s="975"/>
      <c r="O27" s="975"/>
      <c r="P27" s="975"/>
      <c r="Q27" s="975"/>
      <c r="R27" s="976"/>
      <c r="S27" s="11">
        <f>S18+S22</f>
        <v>0</v>
      </c>
      <c r="T27" s="11">
        <f>T18+T22</f>
        <v>0</v>
      </c>
      <c r="U27" s="423">
        <f>U18+U22</f>
        <v>0</v>
      </c>
      <c r="V27" s="17"/>
      <c r="W27" s="22"/>
      <c r="X27" s="215"/>
      <c r="Y27" s="22"/>
    </row>
    <row r="28" spans="1:25" ht="13.5" thickBot="1">
      <c r="A28" s="16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17"/>
      <c r="W28" s="22"/>
      <c r="X28" s="22"/>
      <c r="Y28" s="22"/>
    </row>
    <row r="29" spans="1:25" ht="26.25" thickBot="1">
      <c r="A29" s="16"/>
      <c r="B29" s="985" t="s">
        <v>7</v>
      </c>
      <c r="C29" s="986"/>
      <c r="D29" s="987" t="s">
        <v>8</v>
      </c>
      <c r="E29" s="988"/>
      <c r="F29" s="988"/>
      <c r="G29" s="988"/>
      <c r="H29" s="988"/>
      <c r="I29" s="988"/>
      <c r="J29" s="988"/>
      <c r="K29" s="988"/>
      <c r="L29" s="988"/>
      <c r="M29" s="988"/>
      <c r="N29" s="988"/>
      <c r="O29" s="988"/>
      <c r="P29" s="988"/>
      <c r="Q29" s="988"/>
      <c r="R29" s="989"/>
      <c r="S29" s="43" t="s">
        <v>9</v>
      </c>
      <c r="T29" s="44" t="s">
        <v>10</v>
      </c>
      <c r="U29" s="63" t="s">
        <v>11</v>
      </c>
      <c r="V29" s="17"/>
      <c r="W29" s="22"/>
      <c r="X29" s="22"/>
      <c r="Y29" s="22"/>
    </row>
    <row r="30" spans="1:25" ht="13.5" thickBot="1">
      <c r="A30" s="16"/>
      <c r="B30" s="990" t="s">
        <v>12</v>
      </c>
      <c r="C30" s="991"/>
      <c r="D30" s="990" t="s">
        <v>13</v>
      </c>
      <c r="E30" s="992"/>
      <c r="F30" s="992"/>
      <c r="G30" s="992"/>
      <c r="H30" s="992"/>
      <c r="I30" s="992"/>
      <c r="J30" s="992"/>
      <c r="K30" s="992"/>
      <c r="L30" s="992"/>
      <c r="M30" s="992"/>
      <c r="N30" s="992"/>
      <c r="O30" s="992"/>
      <c r="P30" s="992"/>
      <c r="Q30" s="992"/>
      <c r="R30" s="993"/>
      <c r="S30" s="2" t="s">
        <v>14</v>
      </c>
      <c r="T30" s="2" t="s">
        <v>15</v>
      </c>
      <c r="U30" s="64" t="s">
        <v>16</v>
      </c>
      <c r="V30" s="17"/>
      <c r="W30" s="22"/>
      <c r="X30" s="22"/>
      <c r="Y30" s="22"/>
    </row>
    <row r="31" spans="1:25" ht="15.75">
      <c r="A31" s="16"/>
      <c r="B31" s="994">
        <v>11</v>
      </c>
      <c r="C31" s="995"/>
      <c r="D31" s="996" t="s">
        <v>775</v>
      </c>
      <c r="E31" s="996"/>
      <c r="F31" s="996"/>
      <c r="G31" s="996"/>
      <c r="H31" s="996"/>
      <c r="I31" s="996"/>
      <c r="J31" s="996"/>
      <c r="K31" s="996"/>
      <c r="L31" s="996"/>
      <c r="M31" s="996"/>
      <c r="N31" s="996"/>
      <c r="O31" s="996"/>
      <c r="P31" s="996"/>
      <c r="Q31" s="996"/>
      <c r="R31" s="996"/>
      <c r="S31" s="12">
        <f>SUM(S32:S34)</f>
        <v>0</v>
      </c>
      <c r="T31" s="12">
        <f>SUM(T32:T36)</f>
        <v>0</v>
      </c>
      <c r="U31" s="424">
        <f>SUM(U32:U34)</f>
        <v>0</v>
      </c>
      <c r="V31" s="17"/>
      <c r="W31" s="22"/>
      <c r="X31" s="22"/>
      <c r="Y31" s="22"/>
    </row>
    <row r="32" spans="1:25" ht="15">
      <c r="A32" s="16"/>
      <c r="B32" s="969">
        <v>12</v>
      </c>
      <c r="C32" s="970"/>
      <c r="D32" s="971" t="s">
        <v>34</v>
      </c>
      <c r="E32" s="971"/>
      <c r="F32" s="971"/>
      <c r="G32" s="971"/>
      <c r="H32" s="971"/>
      <c r="I32" s="971"/>
      <c r="J32" s="971"/>
      <c r="K32" s="971"/>
      <c r="L32" s="971"/>
      <c r="M32" s="971"/>
      <c r="N32" s="971"/>
      <c r="O32" s="971"/>
      <c r="P32" s="971"/>
      <c r="Q32" s="971"/>
      <c r="R32" s="971"/>
      <c r="S32" s="253"/>
      <c r="T32" s="253"/>
      <c r="U32" s="254"/>
      <c r="V32" s="17"/>
      <c r="W32" s="215" t="s">
        <v>641</v>
      </c>
      <c r="X32" s="22"/>
      <c r="Y32" s="22"/>
    </row>
    <row r="33" spans="1:25" ht="15">
      <c r="A33" s="16"/>
      <c r="B33" s="969">
        <v>13</v>
      </c>
      <c r="C33" s="970"/>
      <c r="D33" s="971" t="s">
        <v>35</v>
      </c>
      <c r="E33" s="971"/>
      <c r="F33" s="971"/>
      <c r="G33" s="971"/>
      <c r="H33" s="971"/>
      <c r="I33" s="971"/>
      <c r="J33" s="971"/>
      <c r="K33" s="971"/>
      <c r="L33" s="971"/>
      <c r="M33" s="971"/>
      <c r="N33" s="971"/>
      <c r="O33" s="971"/>
      <c r="P33" s="971"/>
      <c r="Q33" s="971"/>
      <c r="R33" s="971"/>
      <c r="S33" s="369"/>
      <c r="T33" s="253"/>
      <c r="U33" s="369">
        <f>U27-U32-U34-U37-U38-U39</f>
        <v>0</v>
      </c>
      <c r="V33" s="361"/>
      <c r="W33" s="215" t="s">
        <v>642</v>
      </c>
      <c r="X33" s="22"/>
      <c r="Y33" s="22"/>
    </row>
    <row r="34" spans="1:25" ht="15">
      <c r="A34" s="16"/>
      <c r="B34" s="969">
        <v>14</v>
      </c>
      <c r="C34" s="970"/>
      <c r="D34" s="971" t="s">
        <v>452</v>
      </c>
      <c r="E34" s="971"/>
      <c r="F34" s="971"/>
      <c r="G34" s="971"/>
      <c r="H34" s="971"/>
      <c r="I34" s="971"/>
      <c r="J34" s="971"/>
      <c r="K34" s="971"/>
      <c r="L34" s="971"/>
      <c r="M34" s="971"/>
      <c r="N34" s="971"/>
      <c r="O34" s="971"/>
      <c r="P34" s="971"/>
      <c r="Q34" s="971"/>
      <c r="R34" s="971"/>
      <c r="S34" s="368">
        <f>SUM(S35:S36)</f>
        <v>0</v>
      </c>
      <c r="T34" s="253">
        <f>SUM(T35:T36)</f>
        <v>0</v>
      </c>
      <c r="U34" s="369">
        <f>SUM(U35:U36)</f>
        <v>0</v>
      </c>
      <c r="V34" s="361"/>
      <c r="W34" s="22"/>
      <c r="X34" s="22"/>
      <c r="Y34" s="22"/>
    </row>
    <row r="35" spans="1:25" ht="15">
      <c r="A35" s="16"/>
      <c r="B35" s="969">
        <v>15</v>
      </c>
      <c r="C35" s="970"/>
      <c r="D35" s="981" t="s">
        <v>295</v>
      </c>
      <c r="E35" s="981"/>
      <c r="F35" s="981"/>
      <c r="G35" s="981"/>
      <c r="H35" s="981"/>
      <c r="I35" s="981"/>
      <c r="J35" s="981"/>
      <c r="K35" s="981"/>
      <c r="L35" s="981"/>
      <c r="M35" s="981"/>
      <c r="N35" s="981"/>
      <c r="O35" s="981"/>
      <c r="P35" s="981"/>
      <c r="Q35" s="981"/>
      <c r="R35" s="981"/>
      <c r="S35" s="368"/>
      <c r="T35" s="253"/>
      <c r="U35" s="369">
        <f>'3.1.2 Költségvetés'!W231</f>
        <v>0</v>
      </c>
      <c r="V35" s="17"/>
      <c r="W35" s="22"/>
      <c r="X35" s="22"/>
      <c r="Y35" s="22"/>
    </row>
    <row r="36" spans="1:25" ht="15">
      <c r="A36" s="16"/>
      <c r="B36" s="982">
        <v>16</v>
      </c>
      <c r="C36" s="983"/>
      <c r="D36" s="984" t="s">
        <v>296</v>
      </c>
      <c r="E36" s="984"/>
      <c r="F36" s="984"/>
      <c r="G36" s="984"/>
      <c r="H36" s="984"/>
      <c r="I36" s="984"/>
      <c r="J36" s="984"/>
      <c r="K36" s="984"/>
      <c r="L36" s="984"/>
      <c r="M36" s="984"/>
      <c r="N36" s="984"/>
      <c r="O36" s="984"/>
      <c r="P36" s="984"/>
      <c r="Q36" s="984"/>
      <c r="R36" s="984"/>
      <c r="S36" s="255"/>
      <c r="T36" s="255"/>
      <c r="U36" s="369">
        <f>'3.1.2 Költségvetés'!X231</f>
        <v>0</v>
      </c>
      <c r="V36" s="17"/>
      <c r="W36" s="22"/>
      <c r="X36" s="22"/>
      <c r="Y36" s="22"/>
    </row>
    <row r="37" spans="1:25" ht="15.75">
      <c r="A37" s="16"/>
      <c r="B37" s="978">
        <v>17</v>
      </c>
      <c r="C37" s="979"/>
      <c r="D37" s="980" t="s">
        <v>456</v>
      </c>
      <c r="E37" s="980"/>
      <c r="F37" s="980"/>
      <c r="G37" s="980"/>
      <c r="H37" s="980"/>
      <c r="I37" s="980"/>
      <c r="J37" s="980"/>
      <c r="K37" s="980"/>
      <c r="L37" s="980"/>
      <c r="M37" s="980"/>
      <c r="N37" s="980"/>
      <c r="O37" s="980"/>
      <c r="P37" s="980"/>
      <c r="Q37" s="980"/>
      <c r="R37" s="980"/>
      <c r="S37" s="8"/>
      <c r="T37" s="8"/>
      <c r="U37" s="66">
        <f>'3.1.4 Tartalék'!F18</f>
        <v>0</v>
      </c>
      <c r="V37" s="17"/>
      <c r="W37" s="22"/>
      <c r="X37" s="22"/>
      <c r="Y37" s="22"/>
    </row>
    <row r="38" spans="1:25" ht="15.75">
      <c r="A38" s="16"/>
      <c r="B38" s="978">
        <v>18</v>
      </c>
      <c r="C38" s="979"/>
      <c r="D38" s="980" t="s">
        <v>17</v>
      </c>
      <c r="E38" s="980"/>
      <c r="F38" s="980"/>
      <c r="G38" s="980"/>
      <c r="H38" s="980"/>
      <c r="I38" s="980"/>
      <c r="J38" s="980"/>
      <c r="K38" s="980"/>
      <c r="L38" s="980"/>
      <c r="M38" s="980"/>
      <c r="N38" s="980"/>
      <c r="O38" s="980"/>
      <c r="P38" s="980"/>
      <c r="Q38" s="980"/>
      <c r="R38" s="980"/>
      <c r="S38" s="8">
        <v>0</v>
      </c>
      <c r="T38" s="8"/>
      <c r="U38" s="66">
        <v>0</v>
      </c>
      <c r="V38" s="17"/>
      <c r="W38" s="22"/>
      <c r="X38" s="22"/>
      <c r="Y38" s="22"/>
    </row>
    <row r="39" spans="1:25" ht="15.75">
      <c r="A39" s="16"/>
      <c r="B39" s="978">
        <v>19</v>
      </c>
      <c r="C39" s="979"/>
      <c r="D39" s="980" t="s">
        <v>457</v>
      </c>
      <c r="E39" s="980"/>
      <c r="F39" s="980"/>
      <c r="G39" s="980"/>
      <c r="H39" s="980"/>
      <c r="I39" s="980"/>
      <c r="J39" s="980"/>
      <c r="K39" s="980"/>
      <c r="L39" s="980"/>
      <c r="M39" s="980"/>
      <c r="N39" s="980"/>
      <c r="O39" s="980"/>
      <c r="P39" s="980"/>
      <c r="Q39" s="980"/>
      <c r="R39" s="980"/>
      <c r="S39" s="8">
        <f>SUM(S40:S41)</f>
        <v>0</v>
      </c>
      <c r="T39" s="8">
        <f>SUM(T40:T41)</f>
        <v>0</v>
      </c>
      <c r="U39" s="66">
        <f>SUM(U40:U41)</f>
        <v>0</v>
      </c>
      <c r="V39" s="17"/>
      <c r="W39" s="22"/>
      <c r="X39" s="22"/>
      <c r="Y39" s="22"/>
    </row>
    <row r="40" spans="1:25" ht="15">
      <c r="A40" s="16"/>
      <c r="B40" s="969">
        <v>20</v>
      </c>
      <c r="C40" s="970"/>
      <c r="D40" s="971" t="s">
        <v>776</v>
      </c>
      <c r="E40" s="971"/>
      <c r="F40" s="971"/>
      <c r="G40" s="971"/>
      <c r="H40" s="971"/>
      <c r="I40" s="971"/>
      <c r="J40" s="971"/>
      <c r="K40" s="971"/>
      <c r="L40" s="971"/>
      <c r="M40" s="971"/>
      <c r="N40" s="971"/>
      <c r="O40" s="971"/>
      <c r="P40" s="971"/>
      <c r="Q40" s="971"/>
      <c r="R40" s="971"/>
      <c r="S40" s="253"/>
      <c r="T40" s="253"/>
      <c r="U40" s="254"/>
      <c r="V40" s="17"/>
      <c r="W40" s="22"/>
      <c r="X40" s="22"/>
      <c r="Y40" s="22"/>
    </row>
    <row r="41" spans="1:25" ht="15.75" thickBot="1">
      <c r="A41" s="16"/>
      <c r="B41" s="969">
        <v>21</v>
      </c>
      <c r="C41" s="970"/>
      <c r="D41" s="971" t="s">
        <v>777</v>
      </c>
      <c r="E41" s="971"/>
      <c r="F41" s="971"/>
      <c r="G41" s="971"/>
      <c r="H41" s="971"/>
      <c r="I41" s="971"/>
      <c r="J41" s="971"/>
      <c r="K41" s="971"/>
      <c r="L41" s="971"/>
      <c r="M41" s="971"/>
      <c r="N41" s="971"/>
      <c r="O41" s="971"/>
      <c r="P41" s="971"/>
      <c r="Q41" s="971"/>
      <c r="R41" s="971"/>
      <c r="S41" s="253"/>
      <c r="T41" s="253"/>
      <c r="U41" s="254">
        <f>'3.1.3 Egyszerusitett.pénzf.egy'!W55</f>
        <v>0</v>
      </c>
      <c r="V41" s="17"/>
      <c r="W41" s="22"/>
      <c r="X41" s="22"/>
      <c r="Y41" s="22"/>
    </row>
    <row r="42" spans="1:25" ht="16.5" thickBot="1">
      <c r="A42" s="16"/>
      <c r="B42" s="972">
        <v>22</v>
      </c>
      <c r="C42" s="973"/>
      <c r="D42" s="974" t="s">
        <v>458</v>
      </c>
      <c r="E42" s="975"/>
      <c r="F42" s="975"/>
      <c r="G42" s="975"/>
      <c r="H42" s="975"/>
      <c r="I42" s="975"/>
      <c r="J42" s="975"/>
      <c r="K42" s="975"/>
      <c r="L42" s="975"/>
      <c r="M42" s="975"/>
      <c r="N42" s="975"/>
      <c r="O42" s="975"/>
      <c r="P42" s="975"/>
      <c r="Q42" s="975"/>
      <c r="R42" s="976"/>
      <c r="S42" s="11">
        <f>SUM(S31,S37:S39)</f>
        <v>0</v>
      </c>
      <c r="T42" s="11">
        <f>SUM(T31,T37:T39)</f>
        <v>0</v>
      </c>
      <c r="U42" s="423">
        <f>SUM(U31,U37:U39)</f>
        <v>0</v>
      </c>
      <c r="V42" s="17"/>
      <c r="W42" s="22"/>
      <c r="X42" s="22"/>
      <c r="Y42" s="22"/>
    </row>
    <row r="43" spans="1:25" ht="12.75">
      <c r="A43" s="16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17"/>
      <c r="W43" s="22"/>
      <c r="X43" s="22"/>
      <c r="Y43" s="22"/>
    </row>
    <row r="44" spans="1:25" ht="12.75">
      <c r="A44" s="16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17"/>
      <c r="W44" s="22"/>
      <c r="X44" s="22"/>
      <c r="Y44" s="22"/>
    </row>
    <row r="45" spans="1:25" ht="12.75">
      <c r="A45" s="16"/>
      <c r="B45" s="977" t="s">
        <v>2</v>
      </c>
      <c r="C45" s="977"/>
      <c r="D45" s="4">
        <f>+Alapadatok!B13</f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17"/>
      <c r="W45" s="22"/>
      <c r="X45" s="22"/>
      <c r="Y45" s="22"/>
    </row>
    <row r="46" spans="1:25" ht="12.75">
      <c r="A46" s="16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17"/>
      <c r="W46" s="22"/>
      <c r="X46" s="22"/>
      <c r="Y46" s="22"/>
    </row>
    <row r="47" spans="1:25" ht="12.75">
      <c r="A47" s="16"/>
      <c r="B47" s="4" t="s">
        <v>3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17"/>
      <c r="W47" s="22"/>
      <c r="X47" s="22"/>
      <c r="Y47" s="22"/>
    </row>
    <row r="48" spans="1:25" ht="12.75">
      <c r="A48" s="16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977" t="s">
        <v>4</v>
      </c>
      <c r="P48" s="977"/>
      <c r="Q48" s="977"/>
      <c r="R48" s="977"/>
      <c r="S48" s="977"/>
      <c r="T48" s="977"/>
      <c r="U48" s="4"/>
      <c r="V48" s="17"/>
      <c r="W48" s="22"/>
      <c r="X48" s="22"/>
      <c r="Y48" s="22"/>
    </row>
    <row r="49" spans="1:25" ht="12.75">
      <c r="A49" s="16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977" t="s">
        <v>857</v>
      </c>
      <c r="Q49" s="977"/>
      <c r="R49" s="977"/>
      <c r="S49" s="977"/>
      <c r="T49" s="977"/>
      <c r="U49" s="4"/>
      <c r="V49" s="17"/>
      <c r="W49" s="22"/>
      <c r="X49" s="22"/>
      <c r="Y49" s="22"/>
    </row>
    <row r="50" spans="1:25" ht="12.75">
      <c r="A50" s="16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17"/>
      <c r="W50" s="22"/>
      <c r="X50" s="22"/>
      <c r="Y50" s="22"/>
    </row>
    <row r="51" spans="1:25" ht="12.75">
      <c r="A51" s="16"/>
      <c r="B51" s="4"/>
      <c r="C51" s="4"/>
      <c r="D51" s="4"/>
      <c r="E51" s="4"/>
      <c r="F51" s="4"/>
      <c r="G51" s="4"/>
      <c r="H51" s="4"/>
      <c r="I51" s="4"/>
      <c r="J51" s="977" t="s">
        <v>5</v>
      </c>
      <c r="K51" s="977"/>
      <c r="L51" s="4"/>
      <c r="M51" s="4"/>
      <c r="N51" s="4"/>
      <c r="O51" s="4"/>
      <c r="P51" s="4"/>
      <c r="Q51" s="4"/>
      <c r="R51" s="4"/>
      <c r="S51" s="4"/>
      <c r="T51" s="4"/>
      <c r="U51" s="4"/>
      <c r="V51" s="17"/>
      <c r="W51" s="22"/>
      <c r="X51" s="22"/>
      <c r="Y51" s="22"/>
    </row>
    <row r="52" spans="1:25" ht="12.75">
      <c r="A52" s="16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17"/>
      <c r="W52" s="22"/>
      <c r="X52" s="22"/>
      <c r="Y52" s="22"/>
    </row>
    <row r="53" spans="1:25" ht="12.75">
      <c r="A53" s="18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20"/>
      <c r="W53" s="22"/>
      <c r="X53" s="22"/>
      <c r="Y53" s="22"/>
    </row>
  </sheetData>
  <sheetProtection selectLockedCells="1"/>
  <mergeCells count="60">
    <mergeCell ref="B41:C41"/>
    <mergeCell ref="D41:R41"/>
    <mergeCell ref="B37:C37"/>
    <mergeCell ref="D37:R37"/>
    <mergeCell ref="B38:C38"/>
    <mergeCell ref="D38:R38"/>
    <mergeCell ref="B42:C42"/>
    <mergeCell ref="D42:R42"/>
    <mergeCell ref="B39:C39"/>
    <mergeCell ref="D39:R39"/>
    <mergeCell ref="B40:C40"/>
    <mergeCell ref="D40:R40"/>
    <mergeCell ref="B34:C34"/>
    <mergeCell ref="D34:R34"/>
    <mergeCell ref="B35:C35"/>
    <mergeCell ref="D35:R35"/>
    <mergeCell ref="B36:C36"/>
    <mergeCell ref="D36:R36"/>
    <mergeCell ref="B31:C31"/>
    <mergeCell ref="D31:R31"/>
    <mergeCell ref="B32:C32"/>
    <mergeCell ref="D32:R32"/>
    <mergeCell ref="B33:C33"/>
    <mergeCell ref="D33:R33"/>
    <mergeCell ref="D24:R24"/>
    <mergeCell ref="B25:C25"/>
    <mergeCell ref="D25:R25"/>
    <mergeCell ref="J51:K51"/>
    <mergeCell ref="B26:C26"/>
    <mergeCell ref="B29:C29"/>
    <mergeCell ref="D29:R29"/>
    <mergeCell ref="B45:C45"/>
    <mergeCell ref="B30:C30"/>
    <mergeCell ref="D30:R30"/>
    <mergeCell ref="O48:T48"/>
    <mergeCell ref="B27:C27"/>
    <mergeCell ref="D19:R19"/>
    <mergeCell ref="D20:R20"/>
    <mergeCell ref="B22:C22"/>
    <mergeCell ref="D22:R22"/>
    <mergeCell ref="B23:C23"/>
    <mergeCell ref="D23:R23"/>
    <mergeCell ref="D27:R27"/>
    <mergeCell ref="B24:C24"/>
    <mergeCell ref="B10:M10"/>
    <mergeCell ref="B12:M12"/>
    <mergeCell ref="E13:J13"/>
    <mergeCell ref="B11:M11"/>
    <mergeCell ref="B16:C16"/>
    <mergeCell ref="D16:R16"/>
    <mergeCell ref="P49:T49"/>
    <mergeCell ref="B17:C17"/>
    <mergeCell ref="D17:R17"/>
    <mergeCell ref="B18:C18"/>
    <mergeCell ref="B21:C21"/>
    <mergeCell ref="D21:R21"/>
    <mergeCell ref="B20:C20"/>
    <mergeCell ref="D18:R18"/>
    <mergeCell ref="B19:C19"/>
    <mergeCell ref="D26:R26"/>
  </mergeCells>
  <printOptions horizontalCentered="1" verticalCentered="1"/>
  <pageMargins left="0.3937007874015748" right="0.3937007874015748" top="0.5905511811023623" bottom="0.5905511811023623" header="0.5118110236220472" footer="0.5118110236220472"/>
  <pageSetup blackAndWhite="1" fitToHeight="1" fitToWidth="1" horizontalDpi="600" verticalDpi="600" orientation="portrait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G60"/>
  <sheetViews>
    <sheetView showZeros="0" zoomScale="73" zoomScaleNormal="73" zoomScalePageLayoutView="0" workbookViewId="0" topLeftCell="A1">
      <selection activeCell="V39" sqref="V39:Z39"/>
    </sheetView>
  </sheetViews>
  <sheetFormatPr defaultColWidth="9.00390625" defaultRowHeight="12.75"/>
  <cols>
    <col min="1" max="1" width="3.25390625" style="0" customWidth="1"/>
    <col min="2" max="3" width="3.25390625" style="25" customWidth="1"/>
    <col min="4" max="18" width="3.25390625" style="0" customWidth="1"/>
    <col min="19" max="19" width="15.375" style="0" customWidth="1"/>
    <col min="20" max="20" width="21.125" style="0" bestFit="1" customWidth="1"/>
    <col min="21" max="22" width="18.75390625" style="0" customWidth="1"/>
    <col min="23" max="25" width="14.75390625" style="0" customWidth="1"/>
    <col min="26" max="26" width="21.125" style="0" bestFit="1" customWidth="1"/>
    <col min="27" max="28" width="18.75390625" style="0" customWidth="1"/>
    <col min="29" max="29" width="5.125" style="0" customWidth="1"/>
    <col min="30" max="30" width="6.625" style="0" customWidth="1"/>
    <col min="31" max="31" width="25.25390625" style="224" customWidth="1"/>
  </cols>
  <sheetData>
    <row r="1" spans="1:32" s="31" customFormat="1" ht="15" thickBot="1">
      <c r="A1" s="28"/>
      <c r="B1" s="24"/>
      <c r="C1" s="24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68"/>
      <c r="AD1" s="30"/>
      <c r="AE1" s="221"/>
      <c r="AF1" s="30"/>
    </row>
    <row r="2" spans="1:32" s="31" customFormat="1" ht="21" customHeight="1" thickBot="1">
      <c r="A2" s="32"/>
      <c r="B2" s="241">
        <f>+Alapadatok!C6</f>
        <v>0</v>
      </c>
      <c r="C2" s="242">
        <f>+Alapadatok!D6</f>
        <v>0</v>
      </c>
      <c r="D2" s="242">
        <f>+Alapadatok!E6</f>
        <v>0</v>
      </c>
      <c r="E2" s="242">
        <f>+Alapadatok!F6</f>
        <v>0</v>
      </c>
      <c r="F2" s="242">
        <f>+Alapadatok!G6</f>
        <v>0</v>
      </c>
      <c r="G2" s="242">
        <f>+Alapadatok!H6</f>
        <v>0</v>
      </c>
      <c r="H2" s="242">
        <f>+Alapadatok!I6</f>
        <v>0</v>
      </c>
      <c r="I2" s="243">
        <f>+Alapadatok!J6</f>
        <v>0</v>
      </c>
      <c r="J2" s="241">
        <f>+Alapadatok!L6</f>
        <v>0</v>
      </c>
      <c r="K2" s="242">
        <f>+Alapadatok!M6</f>
        <v>0</v>
      </c>
      <c r="L2" s="242">
        <f>+Alapadatok!N6</f>
        <v>0</v>
      </c>
      <c r="M2" s="244">
        <f>+Alapadatok!O6</f>
        <v>0</v>
      </c>
      <c r="N2" s="241">
        <f>+Alapadatok!Q6</f>
        <v>0</v>
      </c>
      <c r="O2" s="242">
        <f>+Alapadatok!R6</f>
        <v>0</v>
      </c>
      <c r="P2" s="244">
        <f>+Alapadatok!S6</f>
        <v>0</v>
      </c>
      <c r="Q2" s="241">
        <f>+Alapadatok!U6</f>
        <v>0</v>
      </c>
      <c r="R2" s="244">
        <f>+Alapadatok!V6</f>
        <v>0</v>
      </c>
      <c r="S2" s="33"/>
      <c r="T2" s="33"/>
      <c r="U2" s="33"/>
      <c r="V2" s="33"/>
      <c r="W2" s="33"/>
      <c r="X2" s="33"/>
      <c r="Y2" s="33"/>
      <c r="Z2" s="33"/>
      <c r="AA2" s="33"/>
      <c r="AB2" s="33"/>
      <c r="AC2" s="69"/>
      <c r="AD2" s="30"/>
      <c r="AE2" s="221"/>
      <c r="AF2" s="30"/>
    </row>
    <row r="3" spans="1:32" s="31" customFormat="1" ht="9" customHeight="1">
      <c r="A3" s="32"/>
      <c r="B3" s="26"/>
      <c r="C3" s="26"/>
      <c r="D3" s="33"/>
      <c r="E3" s="33"/>
      <c r="F3" s="33"/>
      <c r="G3" s="33" t="s">
        <v>0</v>
      </c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69"/>
      <c r="AD3" s="30"/>
      <c r="AE3" s="221"/>
      <c r="AF3" s="30"/>
    </row>
    <row r="4" spans="1:32" s="31" customFormat="1" ht="14.25">
      <c r="A4" s="32"/>
      <c r="B4" s="26"/>
      <c r="C4" s="26"/>
      <c r="D4" s="33"/>
      <c r="E4" s="33"/>
      <c r="F4" s="33"/>
      <c r="G4" s="33" t="s">
        <v>1</v>
      </c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69"/>
      <c r="AD4" s="30"/>
      <c r="AE4" s="221"/>
      <c r="AF4" s="30"/>
    </row>
    <row r="5" spans="1:32" s="31" customFormat="1" ht="15" thickBot="1">
      <c r="A5" s="32"/>
      <c r="B5" s="26"/>
      <c r="C5" s="26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69"/>
      <c r="AD5" s="30"/>
      <c r="AE5" s="221"/>
      <c r="AF5" s="30"/>
    </row>
    <row r="6" spans="1:32" s="31" customFormat="1" ht="21" customHeight="1" thickBot="1">
      <c r="A6" s="32"/>
      <c r="B6" s="241">
        <f>+Alapadatok!C4</f>
        <v>0</v>
      </c>
      <c r="C6" s="242">
        <f>+Alapadatok!D4</f>
        <v>0</v>
      </c>
      <c r="D6" s="242">
        <f>+Alapadatok!E4</f>
        <v>0</v>
      </c>
      <c r="E6" s="242">
        <f>+Alapadatok!F4</f>
        <v>0</v>
      </c>
      <c r="F6" s="242">
        <f>+Alapadatok!G4</f>
        <v>0</v>
      </c>
      <c r="G6" s="242">
        <f>+Alapadatok!H4</f>
        <v>0</v>
      </c>
      <c r="H6" s="242">
        <f>+Alapadatok!I4</f>
        <v>0</v>
      </c>
      <c r="I6" s="242">
        <f>+Alapadatok!J4</f>
        <v>0</v>
      </c>
      <c r="J6" s="242">
        <f>+Alapadatok!K4</f>
        <v>0</v>
      </c>
      <c r="K6" s="242">
        <f>+Alapadatok!L4</f>
        <v>0</v>
      </c>
      <c r="L6" s="242">
        <f>+Alapadatok!M4</f>
        <v>0</v>
      </c>
      <c r="M6" s="242">
        <f>+Alapadatok!N4</f>
        <v>0</v>
      </c>
      <c r="N6" s="244">
        <f>+Alapadatok!O4</f>
        <v>0</v>
      </c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69"/>
      <c r="AD6" s="30"/>
      <c r="AE6" s="221"/>
      <c r="AF6" s="30"/>
    </row>
    <row r="7" spans="1:32" s="31" customFormat="1" ht="14.25">
      <c r="A7" s="32"/>
      <c r="B7" s="26"/>
      <c r="C7" s="26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69"/>
      <c r="AD7" s="30"/>
      <c r="AE7" s="221"/>
      <c r="AF7" s="30"/>
    </row>
    <row r="8" spans="1:32" s="31" customFormat="1" ht="14.25">
      <c r="A8" s="32"/>
      <c r="B8" s="26"/>
      <c r="C8" s="26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69"/>
      <c r="AD8" s="30"/>
      <c r="AE8" s="221"/>
      <c r="AF8" s="30"/>
    </row>
    <row r="9" spans="1:32" s="31" customFormat="1" ht="33.75" customHeight="1">
      <c r="A9" s="32"/>
      <c r="B9" s="1043">
        <f>+Alapadatok!B2</f>
        <v>0</v>
      </c>
      <c r="C9" s="1043"/>
      <c r="D9" s="1043"/>
      <c r="E9" s="1043"/>
      <c r="F9" s="1043"/>
      <c r="G9" s="1043"/>
      <c r="H9" s="1043"/>
      <c r="I9" s="1043"/>
      <c r="J9" s="1043"/>
      <c r="K9" s="1043"/>
      <c r="L9" s="1043"/>
      <c r="M9" s="1043"/>
      <c r="N9" s="1043"/>
      <c r="O9" s="1043"/>
      <c r="P9" s="1043"/>
      <c r="Q9" s="1043"/>
      <c r="R9" s="1043"/>
      <c r="S9" s="1043"/>
      <c r="T9" s="1043"/>
      <c r="U9" s="1043"/>
      <c r="V9" s="33"/>
      <c r="W9" s="33"/>
      <c r="X9" s="33"/>
      <c r="Y9" s="33"/>
      <c r="Z9" s="33"/>
      <c r="AA9" s="33"/>
      <c r="AB9" s="33"/>
      <c r="AC9" s="69"/>
      <c r="AD9" s="30"/>
      <c r="AE9" s="221"/>
      <c r="AF9" s="30"/>
    </row>
    <row r="10" spans="1:32" s="31" customFormat="1" ht="14.25">
      <c r="A10" s="32"/>
      <c r="B10" s="1032" t="s">
        <v>637</v>
      </c>
      <c r="C10" s="1032"/>
      <c r="D10" s="1032"/>
      <c r="E10" s="1032"/>
      <c r="F10" s="1032"/>
      <c r="G10" s="1032"/>
      <c r="H10" s="1032"/>
      <c r="I10" s="1032"/>
      <c r="J10" s="1032"/>
      <c r="K10" s="1032"/>
      <c r="L10" s="1032"/>
      <c r="M10" s="1032"/>
      <c r="N10" s="1032"/>
      <c r="O10" s="1032"/>
      <c r="P10" s="1032"/>
      <c r="Q10" s="1032"/>
      <c r="R10" s="1032"/>
      <c r="S10" s="1032"/>
      <c r="T10" s="1032"/>
      <c r="U10" s="1032"/>
      <c r="V10" s="33"/>
      <c r="W10" s="33"/>
      <c r="X10" s="33"/>
      <c r="Y10" s="33"/>
      <c r="Z10" s="33"/>
      <c r="AA10" s="33"/>
      <c r="AB10" s="33"/>
      <c r="AC10" s="69"/>
      <c r="AD10" s="30"/>
      <c r="AE10" s="221"/>
      <c r="AF10" s="30"/>
    </row>
    <row r="11" spans="1:32" s="31" customFormat="1" ht="14.25">
      <c r="A11" s="32"/>
      <c r="B11" s="26"/>
      <c r="C11" s="26"/>
      <c r="D11" s="33"/>
      <c r="E11" s="1033"/>
      <c r="F11" s="1033"/>
      <c r="G11" s="1033"/>
      <c r="H11" s="1033"/>
      <c r="I11" s="1033"/>
      <c r="J11" s="10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69"/>
      <c r="AD11" s="30"/>
      <c r="AE11" s="221"/>
      <c r="AF11" s="30"/>
    </row>
    <row r="12" spans="1:32" s="31" customFormat="1" ht="15" thickBot="1">
      <c r="A12" s="32"/>
      <c r="B12" s="26"/>
      <c r="C12" s="26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61"/>
      <c r="W12" s="33"/>
      <c r="X12" s="33"/>
      <c r="Y12" s="61"/>
      <c r="Z12" s="33"/>
      <c r="AA12" s="193"/>
      <c r="AB12" s="194" t="s">
        <v>610</v>
      </c>
      <c r="AC12" s="69"/>
      <c r="AD12" s="30"/>
      <c r="AE12" s="221"/>
      <c r="AF12" s="30"/>
    </row>
    <row r="13" spans="1:32" s="36" customFormat="1" ht="30" customHeight="1" thickBot="1">
      <c r="A13" s="34"/>
      <c r="B13" s="1034" t="s">
        <v>7</v>
      </c>
      <c r="C13" s="1035"/>
      <c r="D13" s="1038" t="s">
        <v>8</v>
      </c>
      <c r="E13" s="1039"/>
      <c r="F13" s="1039"/>
      <c r="G13" s="1039"/>
      <c r="H13" s="1039"/>
      <c r="I13" s="1039"/>
      <c r="J13" s="1039"/>
      <c r="K13" s="1039"/>
      <c r="L13" s="1039"/>
      <c r="M13" s="1039"/>
      <c r="N13" s="1039"/>
      <c r="O13" s="1039"/>
      <c r="P13" s="1039"/>
      <c r="Q13" s="1039"/>
      <c r="R13" s="1039"/>
      <c r="S13" s="1039"/>
      <c r="T13" s="1022" t="s">
        <v>9</v>
      </c>
      <c r="U13" s="1023"/>
      <c r="V13" s="1024"/>
      <c r="W13" s="1019" t="s">
        <v>38</v>
      </c>
      <c r="X13" s="1020"/>
      <c r="Y13" s="1021"/>
      <c r="Z13" s="1022" t="s">
        <v>11</v>
      </c>
      <c r="AA13" s="1023"/>
      <c r="AB13" s="1024"/>
      <c r="AC13" s="69"/>
      <c r="AD13" s="37"/>
      <c r="AE13" s="222"/>
      <c r="AF13" s="35"/>
    </row>
    <row r="14" spans="1:32" s="36" customFormat="1" ht="30" customHeight="1" thickBot="1">
      <c r="A14" s="34"/>
      <c r="B14" s="1036"/>
      <c r="C14" s="1037"/>
      <c r="D14" s="1040"/>
      <c r="E14" s="1041"/>
      <c r="F14" s="1041"/>
      <c r="G14" s="1041"/>
      <c r="H14" s="1041"/>
      <c r="I14" s="1041"/>
      <c r="J14" s="1041"/>
      <c r="K14" s="1041"/>
      <c r="L14" s="1041"/>
      <c r="M14" s="1041"/>
      <c r="N14" s="1041"/>
      <c r="O14" s="1041"/>
      <c r="P14" s="1041"/>
      <c r="Q14" s="1041"/>
      <c r="R14" s="1041"/>
      <c r="S14" s="1041"/>
      <c r="T14" s="372" t="s">
        <v>634</v>
      </c>
      <c r="U14" s="372" t="s">
        <v>39</v>
      </c>
      <c r="V14" s="67" t="s">
        <v>40</v>
      </c>
      <c r="W14" s="62" t="s">
        <v>635</v>
      </c>
      <c r="X14" s="372" t="s">
        <v>636</v>
      </c>
      <c r="Y14" s="67" t="s">
        <v>40</v>
      </c>
      <c r="Z14" s="372" t="s">
        <v>634</v>
      </c>
      <c r="AA14" s="372" t="s">
        <v>39</v>
      </c>
      <c r="AB14" s="67" t="s">
        <v>40</v>
      </c>
      <c r="AC14" s="69"/>
      <c r="AD14" s="37"/>
      <c r="AE14" s="222"/>
      <c r="AF14" s="35"/>
    </row>
    <row r="15" spans="1:32" ht="15" thickBot="1">
      <c r="A15" s="16"/>
      <c r="B15" s="1025" t="s">
        <v>12</v>
      </c>
      <c r="C15" s="1026"/>
      <c r="D15" s="990" t="s">
        <v>13</v>
      </c>
      <c r="E15" s="992"/>
      <c r="F15" s="992"/>
      <c r="G15" s="992"/>
      <c r="H15" s="992"/>
      <c r="I15" s="992"/>
      <c r="J15" s="992"/>
      <c r="K15" s="992"/>
      <c r="L15" s="992"/>
      <c r="M15" s="992"/>
      <c r="N15" s="992"/>
      <c r="O15" s="992"/>
      <c r="P15" s="992"/>
      <c r="Q15" s="992"/>
      <c r="R15" s="992"/>
      <c r="S15" s="992"/>
      <c r="T15" s="2" t="s">
        <v>14</v>
      </c>
      <c r="U15" s="2" t="s">
        <v>15</v>
      </c>
      <c r="V15" s="64" t="s">
        <v>16</v>
      </c>
      <c r="W15" s="2" t="s">
        <v>24</v>
      </c>
      <c r="X15" s="2" t="s">
        <v>25</v>
      </c>
      <c r="Y15" s="64" t="s">
        <v>26</v>
      </c>
      <c r="Z15" s="2" t="s">
        <v>638</v>
      </c>
      <c r="AA15" s="2" t="s">
        <v>639</v>
      </c>
      <c r="AB15" s="64" t="s">
        <v>640</v>
      </c>
      <c r="AC15" s="69"/>
      <c r="AD15" s="22"/>
      <c r="AE15" s="223"/>
      <c r="AF15" s="22"/>
    </row>
    <row r="16" spans="1:33" s="36" customFormat="1" ht="18" customHeight="1">
      <c r="A16" s="34"/>
      <c r="B16" s="1027">
        <v>1</v>
      </c>
      <c r="C16" s="1028"/>
      <c r="D16" s="1029" t="s">
        <v>459</v>
      </c>
      <c r="E16" s="1029"/>
      <c r="F16" s="1029"/>
      <c r="G16" s="1029"/>
      <c r="H16" s="1029"/>
      <c r="I16" s="1029"/>
      <c r="J16" s="1029"/>
      <c r="K16" s="1029"/>
      <c r="L16" s="1029"/>
      <c r="M16" s="1029"/>
      <c r="N16" s="1029"/>
      <c r="O16" s="1029"/>
      <c r="P16" s="1029"/>
      <c r="Q16" s="1029"/>
      <c r="R16" s="1029"/>
      <c r="S16" s="1030"/>
      <c r="T16" s="437">
        <f>T17+T23</f>
        <v>0</v>
      </c>
      <c r="U16" s="438">
        <f aca="true" t="shared" si="0" ref="U16:AA16">U17+U23</f>
        <v>0</v>
      </c>
      <c r="V16" s="439">
        <f>SUM(T16:U16)</f>
        <v>0</v>
      </c>
      <c r="W16" s="437">
        <f t="shared" si="0"/>
        <v>0</v>
      </c>
      <c r="X16" s="438">
        <f t="shared" si="0"/>
        <v>0</v>
      </c>
      <c r="Y16" s="439">
        <f aca="true" t="shared" si="1" ref="Y16:Y33">SUM(W16:X16)</f>
        <v>0</v>
      </c>
      <c r="Z16" s="437">
        <f t="shared" si="0"/>
        <v>0</v>
      </c>
      <c r="AA16" s="438">
        <f t="shared" si="0"/>
        <v>0</v>
      </c>
      <c r="AB16" s="439">
        <f aca="true" t="shared" si="2" ref="AB16:AB33">SUM(Z16:AA16)</f>
        <v>0</v>
      </c>
      <c r="AC16" s="69"/>
      <c r="AD16" s="35"/>
      <c r="AE16" s="218"/>
      <c r="AF16" s="216"/>
      <c r="AG16" s="217"/>
    </row>
    <row r="17" spans="1:32" s="31" customFormat="1" ht="18" customHeight="1">
      <c r="A17" s="32"/>
      <c r="B17" s="1005">
        <v>2</v>
      </c>
      <c r="C17" s="1006"/>
      <c r="D17" s="1013" t="s">
        <v>460</v>
      </c>
      <c r="E17" s="1013"/>
      <c r="F17" s="1013"/>
      <c r="G17" s="1013"/>
      <c r="H17" s="1013"/>
      <c r="I17" s="1013"/>
      <c r="J17" s="1013"/>
      <c r="K17" s="1013"/>
      <c r="L17" s="1013"/>
      <c r="M17" s="1013"/>
      <c r="N17" s="1013"/>
      <c r="O17" s="1013"/>
      <c r="P17" s="1013"/>
      <c r="Q17" s="1013"/>
      <c r="R17" s="1013"/>
      <c r="S17" s="1014"/>
      <c r="T17" s="430"/>
      <c r="U17" s="257"/>
      <c r="V17" s="431">
        <f aca="true" t="shared" si="3" ref="V17:V33">SUM(T17:U17)</f>
        <v>0</v>
      </c>
      <c r="W17" s="430"/>
      <c r="X17" s="257"/>
      <c r="Y17" s="431">
        <f t="shared" si="1"/>
        <v>0</v>
      </c>
      <c r="Z17" s="430">
        <f>'3.1.2 Költségvetés'!W10</f>
        <v>0</v>
      </c>
      <c r="AA17" s="257">
        <f>'3.1.2 Költségvetés'!X10</f>
        <v>0</v>
      </c>
      <c r="AB17" s="431">
        <f t="shared" si="2"/>
        <v>0</v>
      </c>
      <c r="AC17" s="69"/>
      <c r="AD17" s="38"/>
      <c r="AE17" s="79"/>
      <c r="AF17" s="30"/>
    </row>
    <row r="18" spans="1:32" s="31" customFormat="1" ht="18" customHeight="1">
      <c r="A18" s="32"/>
      <c r="B18" s="1005">
        <v>3</v>
      </c>
      <c r="C18" s="1006"/>
      <c r="D18" s="1017" t="s">
        <v>461</v>
      </c>
      <c r="E18" s="1017"/>
      <c r="F18" s="1017"/>
      <c r="G18" s="1017"/>
      <c r="H18" s="1017"/>
      <c r="I18" s="1017"/>
      <c r="J18" s="1017"/>
      <c r="K18" s="1017"/>
      <c r="L18" s="1017"/>
      <c r="M18" s="1017"/>
      <c r="N18" s="1017"/>
      <c r="O18" s="1017"/>
      <c r="P18" s="1017"/>
      <c r="Q18" s="1017"/>
      <c r="R18" s="1017"/>
      <c r="S18" s="1018"/>
      <c r="T18" s="430"/>
      <c r="U18" s="257"/>
      <c r="V18" s="431">
        <f t="shared" si="3"/>
        <v>0</v>
      </c>
      <c r="W18" s="430"/>
      <c r="X18" s="257"/>
      <c r="Y18" s="431">
        <f t="shared" si="1"/>
        <v>0</v>
      </c>
      <c r="Z18" s="430">
        <f>SUM(Z19:Z22)</f>
        <v>0</v>
      </c>
      <c r="AA18" s="257">
        <f>SUM(AA19:AA22)</f>
        <v>0</v>
      </c>
      <c r="AB18" s="431">
        <f t="shared" si="2"/>
        <v>0</v>
      </c>
      <c r="AC18" s="69"/>
      <c r="AD18" s="38"/>
      <c r="AE18" s="219"/>
      <c r="AF18" s="30"/>
    </row>
    <row r="19" spans="1:32" s="31" customFormat="1" ht="18" customHeight="1">
      <c r="A19" s="32"/>
      <c r="B19" s="1005">
        <v>4</v>
      </c>
      <c r="C19" s="1006"/>
      <c r="D19" s="74"/>
      <c r="E19" s="75"/>
      <c r="F19" s="76" t="s">
        <v>297</v>
      </c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432"/>
      <c r="U19" s="72"/>
      <c r="V19" s="433">
        <f t="shared" si="3"/>
        <v>0</v>
      </c>
      <c r="W19" s="432">
        <f>SUM(W20:W23)</f>
        <v>0</v>
      </c>
      <c r="X19" s="72">
        <f>SUM(X20:X23)</f>
        <v>0</v>
      </c>
      <c r="Y19" s="433">
        <f t="shared" si="1"/>
        <v>0</v>
      </c>
      <c r="Z19" s="432">
        <f>'3.1.2 Költségvetés'!W33+'3.1.2 Költségvetés'!W69</f>
        <v>0</v>
      </c>
      <c r="AA19" s="72">
        <f>'3.1.2 Költségvetés'!X33+'3.1.2 Költségvetés'!X69</f>
        <v>0</v>
      </c>
      <c r="AB19" s="431">
        <f t="shared" si="2"/>
        <v>0</v>
      </c>
      <c r="AC19" s="69"/>
      <c r="AD19" s="38"/>
      <c r="AE19" s="78"/>
      <c r="AF19" s="30"/>
    </row>
    <row r="20" spans="1:32" s="31" customFormat="1" ht="18" customHeight="1">
      <c r="A20" s="32"/>
      <c r="B20" s="1005">
        <v>5</v>
      </c>
      <c r="C20" s="1006"/>
      <c r="D20" s="74"/>
      <c r="E20" s="75"/>
      <c r="F20" s="76" t="s">
        <v>298</v>
      </c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430"/>
      <c r="U20" s="257"/>
      <c r="V20" s="431">
        <f t="shared" si="3"/>
        <v>0</v>
      </c>
      <c r="W20" s="430"/>
      <c r="X20" s="257"/>
      <c r="Y20" s="431">
        <f t="shared" si="1"/>
        <v>0</v>
      </c>
      <c r="Z20" s="430">
        <f>'3.1.2 Költségvetés'!W44+'3.1.2 Költségvetés'!W70</f>
        <v>0</v>
      </c>
      <c r="AA20" s="257">
        <f>'3.1.2 Költségvetés'!X44+'3.1.2 Költségvetés'!X70</f>
        <v>0</v>
      </c>
      <c r="AB20" s="431">
        <f t="shared" si="2"/>
        <v>0</v>
      </c>
      <c r="AC20" s="69"/>
      <c r="AD20" s="38"/>
      <c r="AE20" s="79"/>
      <c r="AF20" s="30"/>
    </row>
    <row r="21" spans="1:32" s="31" customFormat="1" ht="18" customHeight="1">
      <c r="A21" s="32"/>
      <c r="B21" s="1005">
        <v>6</v>
      </c>
      <c r="C21" s="1006"/>
      <c r="D21" s="74"/>
      <c r="E21" s="75"/>
      <c r="F21" s="76" t="s">
        <v>299</v>
      </c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430"/>
      <c r="U21" s="257"/>
      <c r="V21" s="431">
        <f t="shared" si="3"/>
        <v>0</v>
      </c>
      <c r="W21" s="430"/>
      <c r="X21" s="257"/>
      <c r="Y21" s="431">
        <f t="shared" si="1"/>
        <v>0</v>
      </c>
      <c r="Z21" s="430">
        <f>'3.1.2 Költségvetés'!W50+'3.1.2 Költségvetés'!W71</f>
        <v>0</v>
      </c>
      <c r="AA21" s="257">
        <f>'3.1.2 Költségvetés'!X50+'3.1.2 Költségvetés'!X71</f>
        <v>0</v>
      </c>
      <c r="AB21" s="431">
        <f t="shared" si="2"/>
        <v>0</v>
      </c>
      <c r="AC21" s="69"/>
      <c r="AD21" s="38"/>
      <c r="AE21" s="79"/>
      <c r="AF21" s="30"/>
    </row>
    <row r="22" spans="1:32" s="31" customFormat="1" ht="18" customHeight="1">
      <c r="A22" s="32"/>
      <c r="B22" s="1005">
        <v>7</v>
      </c>
      <c r="C22" s="1006"/>
      <c r="D22" s="74"/>
      <c r="E22" s="75"/>
      <c r="F22" s="76" t="s">
        <v>300</v>
      </c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430"/>
      <c r="U22" s="257"/>
      <c r="V22" s="431">
        <f t="shared" si="3"/>
        <v>0</v>
      </c>
      <c r="W22" s="430"/>
      <c r="X22" s="257"/>
      <c r="Y22" s="431">
        <f t="shared" si="1"/>
        <v>0</v>
      </c>
      <c r="Z22" s="430">
        <f>'3.1.2 Költségvetés'!W51+'3.1.2 Költségvetés'!W72</f>
        <v>0</v>
      </c>
      <c r="AA22" s="257">
        <f>'3.1.2 Költségvetés'!X51+'3.1.2 Költségvetés'!X72</f>
        <v>0</v>
      </c>
      <c r="AB22" s="431">
        <f t="shared" si="2"/>
        <v>0</v>
      </c>
      <c r="AC22" s="69"/>
      <c r="AD22" s="38"/>
      <c r="AE22" s="79"/>
      <c r="AF22" s="30"/>
    </row>
    <row r="23" spans="1:32" s="31" customFormat="1" ht="18" customHeight="1">
      <c r="A23" s="32"/>
      <c r="B23" s="1005">
        <v>8</v>
      </c>
      <c r="C23" s="1006"/>
      <c r="D23" s="74" t="s">
        <v>462</v>
      </c>
      <c r="E23" s="75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430"/>
      <c r="U23" s="257"/>
      <c r="V23" s="431">
        <f t="shared" si="3"/>
        <v>0</v>
      </c>
      <c r="W23" s="430"/>
      <c r="X23" s="257"/>
      <c r="Y23" s="431">
        <f t="shared" si="1"/>
        <v>0</v>
      </c>
      <c r="Z23" s="430">
        <f>'3.1.2 Költségvetés'!W73</f>
        <v>0</v>
      </c>
      <c r="AA23" s="257">
        <f>'3.1.2 Költségvetés'!X73</f>
        <v>0</v>
      </c>
      <c r="AB23" s="431">
        <f t="shared" si="2"/>
        <v>0</v>
      </c>
      <c r="AC23" s="69"/>
      <c r="AD23" s="38"/>
      <c r="AE23" s="79"/>
      <c r="AF23" s="30"/>
    </row>
    <row r="24" spans="1:32" s="31" customFormat="1" ht="42.75" customHeight="1">
      <c r="A24" s="32"/>
      <c r="B24" s="1005">
        <v>9</v>
      </c>
      <c r="C24" s="1006"/>
      <c r="D24" s="1015" t="s">
        <v>463</v>
      </c>
      <c r="E24" s="1016"/>
      <c r="F24" s="1016"/>
      <c r="G24" s="1016"/>
      <c r="H24" s="1016"/>
      <c r="I24" s="1016"/>
      <c r="J24" s="1016"/>
      <c r="K24" s="1016"/>
      <c r="L24" s="1016"/>
      <c r="M24" s="1016"/>
      <c r="N24" s="1016"/>
      <c r="O24" s="1016"/>
      <c r="P24" s="1016"/>
      <c r="Q24" s="1016"/>
      <c r="R24" s="1016"/>
      <c r="S24" s="1016"/>
      <c r="T24" s="428">
        <f>SUM(T25:T28)</f>
        <v>0</v>
      </c>
      <c r="U24" s="73">
        <f>SUM(U25:U28)</f>
        <v>0</v>
      </c>
      <c r="V24" s="429">
        <f t="shared" si="3"/>
        <v>0</v>
      </c>
      <c r="W24" s="428">
        <f>SUM(W9:W10,W16:W17)</f>
        <v>0</v>
      </c>
      <c r="X24" s="73">
        <f>SUM(X9:X10,X16:X17)</f>
        <v>0</v>
      </c>
      <c r="Y24" s="429">
        <f t="shared" si="1"/>
        <v>0</v>
      </c>
      <c r="Z24" s="428">
        <f>SUM(Z25:Z28)</f>
        <v>0</v>
      </c>
      <c r="AA24" s="73">
        <f>SUM(AA25:AA28)</f>
        <v>0</v>
      </c>
      <c r="AB24" s="429">
        <f t="shared" si="2"/>
        <v>0</v>
      </c>
      <c r="AC24" s="69"/>
      <c r="AD24" s="38"/>
      <c r="AE24" s="79"/>
      <c r="AF24" s="30"/>
    </row>
    <row r="25" spans="1:32" s="31" customFormat="1" ht="18" customHeight="1">
      <c r="A25" s="32"/>
      <c r="B25" s="1005">
        <v>10</v>
      </c>
      <c r="C25" s="1006"/>
      <c r="D25" s="1013" t="s">
        <v>464</v>
      </c>
      <c r="E25" s="1013"/>
      <c r="F25" s="1013"/>
      <c r="G25" s="1013"/>
      <c r="H25" s="1013"/>
      <c r="I25" s="1013"/>
      <c r="J25" s="1013"/>
      <c r="K25" s="1013"/>
      <c r="L25" s="1013"/>
      <c r="M25" s="1013"/>
      <c r="N25" s="1013"/>
      <c r="O25" s="1013"/>
      <c r="P25" s="1013"/>
      <c r="Q25" s="1013"/>
      <c r="R25" s="1013"/>
      <c r="S25" s="1014"/>
      <c r="T25" s="430"/>
      <c r="U25" s="257"/>
      <c r="V25" s="431">
        <f t="shared" si="3"/>
        <v>0</v>
      </c>
      <c r="W25" s="430"/>
      <c r="X25" s="257"/>
      <c r="Y25" s="431">
        <f t="shared" si="1"/>
        <v>0</v>
      </c>
      <c r="Z25" s="430">
        <f>'3.1.2 Költségvetés'!W81</f>
        <v>0</v>
      </c>
      <c r="AA25" s="257">
        <f>'3.1.2 Költségvetés'!X81</f>
        <v>0</v>
      </c>
      <c r="AB25" s="431">
        <f t="shared" si="2"/>
        <v>0</v>
      </c>
      <c r="AC25" s="69"/>
      <c r="AD25" s="38"/>
      <c r="AE25" s="79"/>
      <c r="AF25" s="30"/>
    </row>
    <row r="26" spans="1:32" s="31" customFormat="1" ht="18" customHeight="1">
      <c r="A26" s="32"/>
      <c r="B26" s="1005">
        <v>11</v>
      </c>
      <c r="C26" s="1006"/>
      <c r="D26" s="1013" t="s">
        <v>465</v>
      </c>
      <c r="E26" s="1013"/>
      <c r="F26" s="1013"/>
      <c r="G26" s="1013"/>
      <c r="H26" s="1013"/>
      <c r="I26" s="1013"/>
      <c r="J26" s="1013"/>
      <c r="K26" s="1013"/>
      <c r="L26" s="1013"/>
      <c r="M26" s="1013"/>
      <c r="N26" s="1013"/>
      <c r="O26" s="1013"/>
      <c r="P26" s="1013"/>
      <c r="Q26" s="1013"/>
      <c r="R26" s="1013"/>
      <c r="S26" s="1014"/>
      <c r="T26" s="430"/>
      <c r="U26" s="257"/>
      <c r="V26" s="431">
        <f t="shared" si="3"/>
        <v>0</v>
      </c>
      <c r="W26" s="430"/>
      <c r="X26" s="257"/>
      <c r="Y26" s="431">
        <f t="shared" si="1"/>
        <v>0</v>
      </c>
      <c r="Z26" s="430">
        <f>'3.1.2 Költségvetés'!W203</f>
        <v>0</v>
      </c>
      <c r="AA26" s="257">
        <f>'3.1.2 Költségvetés'!X203</f>
        <v>0</v>
      </c>
      <c r="AB26" s="431">
        <f t="shared" si="2"/>
        <v>0</v>
      </c>
      <c r="AC26" s="69"/>
      <c r="AD26" s="38"/>
      <c r="AE26" s="79"/>
      <c r="AF26" s="30"/>
    </row>
    <row r="27" spans="1:32" s="31" customFormat="1" ht="18" customHeight="1">
      <c r="A27" s="32"/>
      <c r="B27" s="1005">
        <v>12</v>
      </c>
      <c r="C27" s="1006"/>
      <c r="D27" s="74" t="s">
        <v>466</v>
      </c>
      <c r="E27" s="75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432"/>
      <c r="U27" s="72"/>
      <c r="V27" s="431">
        <f t="shared" si="3"/>
        <v>0</v>
      </c>
      <c r="W27" s="432"/>
      <c r="X27" s="72"/>
      <c r="Y27" s="431">
        <f t="shared" si="1"/>
        <v>0</v>
      </c>
      <c r="Z27" s="432">
        <f>'3.1.2 Költségvetés'!W209</f>
        <v>0</v>
      </c>
      <c r="AA27" s="72">
        <f>'3.1.2 Költségvetés'!X209</f>
        <v>0</v>
      </c>
      <c r="AB27" s="431">
        <f t="shared" si="2"/>
        <v>0</v>
      </c>
      <c r="AC27" s="69"/>
      <c r="AD27" s="38"/>
      <c r="AE27" s="79"/>
      <c r="AF27" s="30"/>
    </row>
    <row r="28" spans="1:32" s="31" customFormat="1" ht="18" customHeight="1">
      <c r="A28" s="32"/>
      <c r="B28" s="1005">
        <v>13</v>
      </c>
      <c r="C28" s="1006"/>
      <c r="D28" s="74" t="s">
        <v>467</v>
      </c>
      <c r="E28" s="75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430"/>
      <c r="U28" s="257"/>
      <c r="V28" s="431">
        <f t="shared" si="3"/>
        <v>0</v>
      </c>
      <c r="W28" s="430"/>
      <c r="X28" s="257"/>
      <c r="Y28" s="431">
        <f t="shared" si="1"/>
        <v>0</v>
      </c>
      <c r="Z28" s="430">
        <f>'3.1.2 Költségvetés'!W218</f>
        <v>0</v>
      </c>
      <c r="AA28" s="257">
        <f>'3.1.2 Költségvetés'!X218</f>
        <v>0</v>
      </c>
      <c r="AB28" s="431">
        <f t="shared" si="2"/>
        <v>0</v>
      </c>
      <c r="AC28" s="69"/>
      <c r="AD28" s="38"/>
      <c r="AE28" s="220"/>
      <c r="AF28" s="30"/>
    </row>
    <row r="29" spans="1:32" s="31" customFormat="1" ht="18" customHeight="1">
      <c r="A29" s="32"/>
      <c r="B29" s="1005">
        <v>14</v>
      </c>
      <c r="C29" s="1006"/>
      <c r="D29" s="1007" t="s">
        <v>468</v>
      </c>
      <c r="E29" s="1007"/>
      <c r="F29" s="1007"/>
      <c r="G29" s="1007"/>
      <c r="H29" s="1007"/>
      <c r="I29" s="1007"/>
      <c r="J29" s="1007"/>
      <c r="K29" s="1007"/>
      <c r="L29" s="1007"/>
      <c r="M29" s="1007"/>
      <c r="N29" s="1007"/>
      <c r="O29" s="1007"/>
      <c r="P29" s="1007"/>
      <c r="Q29" s="1007"/>
      <c r="R29" s="1007"/>
      <c r="S29" s="1008"/>
      <c r="T29" s="428">
        <f>T17-T25+T28</f>
        <v>0</v>
      </c>
      <c r="U29" s="73">
        <f>U17-U25+U28</f>
        <v>0</v>
      </c>
      <c r="V29" s="429">
        <f t="shared" si="3"/>
        <v>0</v>
      </c>
      <c r="W29" s="428">
        <f aca="true" t="shared" si="4" ref="W29:X31">SUM(W12:W14,W21:W22)</f>
        <v>0</v>
      </c>
      <c r="X29" s="73">
        <f t="shared" si="4"/>
        <v>0</v>
      </c>
      <c r="Y29" s="429">
        <f t="shared" si="1"/>
        <v>0</v>
      </c>
      <c r="Z29" s="428">
        <f>Z17-Z25+Z28</f>
        <v>0</v>
      </c>
      <c r="AA29" s="73">
        <f>AA17-AA25+AA28</f>
        <v>0</v>
      </c>
      <c r="AB29" s="429">
        <f t="shared" si="2"/>
        <v>0</v>
      </c>
      <c r="AC29" s="69"/>
      <c r="AD29" s="38"/>
      <c r="AE29" s="220"/>
      <c r="AF29" s="30"/>
    </row>
    <row r="30" spans="1:32" s="31" customFormat="1" ht="18" customHeight="1">
      <c r="A30" s="32"/>
      <c r="B30" s="1005">
        <v>15</v>
      </c>
      <c r="C30" s="1006"/>
      <c r="D30" s="1007" t="s">
        <v>469</v>
      </c>
      <c r="E30" s="1007"/>
      <c r="F30" s="1007"/>
      <c r="G30" s="1007"/>
      <c r="H30" s="1007"/>
      <c r="I30" s="1007"/>
      <c r="J30" s="1007"/>
      <c r="K30" s="1007"/>
      <c r="L30" s="1007"/>
      <c r="M30" s="1007"/>
      <c r="N30" s="1007"/>
      <c r="O30" s="1007"/>
      <c r="P30" s="1007"/>
      <c r="Q30" s="1007"/>
      <c r="R30" s="1007"/>
      <c r="S30" s="1008"/>
      <c r="T30" s="428">
        <f>T23-(T26+T27)</f>
        <v>0</v>
      </c>
      <c r="U30" s="73">
        <f>U23-(U26+U27)</f>
        <v>0</v>
      </c>
      <c r="V30" s="429">
        <f t="shared" si="3"/>
        <v>0</v>
      </c>
      <c r="W30" s="428">
        <f t="shared" si="4"/>
        <v>0</v>
      </c>
      <c r="X30" s="73">
        <f t="shared" si="4"/>
        <v>0</v>
      </c>
      <c r="Y30" s="429">
        <f t="shared" si="1"/>
        <v>0</v>
      </c>
      <c r="Z30" s="428">
        <f>Z23-(Z26+Z27)</f>
        <v>0</v>
      </c>
      <c r="AA30" s="73">
        <f>AA23-(AA26+AA27)</f>
        <v>0</v>
      </c>
      <c r="AB30" s="429">
        <f t="shared" si="2"/>
        <v>0</v>
      </c>
      <c r="AC30" s="69"/>
      <c r="AD30" s="38"/>
      <c r="AE30" s="220"/>
      <c r="AF30" s="30"/>
    </row>
    <row r="31" spans="1:32" s="31" customFormat="1" ht="18" customHeight="1">
      <c r="A31" s="32"/>
      <c r="B31" s="1005">
        <v>16</v>
      </c>
      <c r="C31" s="1006"/>
      <c r="D31" s="1007" t="s">
        <v>470</v>
      </c>
      <c r="E31" s="1007"/>
      <c r="F31" s="1007"/>
      <c r="G31" s="1007"/>
      <c r="H31" s="1007"/>
      <c r="I31" s="1007"/>
      <c r="J31" s="1007"/>
      <c r="K31" s="1007"/>
      <c r="L31" s="1007"/>
      <c r="M31" s="1007"/>
      <c r="N31" s="1007"/>
      <c r="O31" s="1007"/>
      <c r="P31" s="1007"/>
      <c r="Q31" s="1007"/>
      <c r="R31" s="1007"/>
      <c r="S31" s="1008"/>
      <c r="T31" s="428">
        <f>T16-(T25+T26+T27)</f>
        <v>0</v>
      </c>
      <c r="U31" s="73">
        <f>U16-(U25+U26+U27)</f>
        <v>0</v>
      </c>
      <c r="V31" s="429">
        <f t="shared" si="3"/>
        <v>0</v>
      </c>
      <c r="W31" s="428">
        <f t="shared" si="4"/>
        <v>0</v>
      </c>
      <c r="X31" s="73">
        <f t="shared" si="4"/>
        <v>0</v>
      </c>
      <c r="Y31" s="429">
        <f t="shared" si="1"/>
        <v>0</v>
      </c>
      <c r="Z31" s="428">
        <f>Z16-(Z25+Z26+Z27)</f>
        <v>0</v>
      </c>
      <c r="AA31" s="73">
        <f>AA16-(AA25+AA26+AA27)</f>
        <v>0</v>
      </c>
      <c r="AB31" s="429">
        <f t="shared" si="2"/>
        <v>0</v>
      </c>
      <c r="AC31" s="69"/>
      <c r="AD31" s="38"/>
      <c r="AE31" s="220"/>
      <c r="AF31" s="30"/>
    </row>
    <row r="32" spans="1:32" s="31" customFormat="1" ht="42.75" customHeight="1">
      <c r="A32" s="32"/>
      <c r="B32" s="1005">
        <v>17</v>
      </c>
      <c r="C32" s="1006"/>
      <c r="D32" s="74" t="s">
        <v>735</v>
      </c>
      <c r="E32" s="75"/>
      <c r="F32" s="363"/>
      <c r="G32" s="363"/>
      <c r="H32" s="363"/>
      <c r="I32" s="363"/>
      <c r="J32" s="363"/>
      <c r="K32" s="363"/>
      <c r="L32" s="363"/>
      <c r="M32" s="363"/>
      <c r="N32" s="363"/>
      <c r="O32" s="363"/>
      <c r="P32" s="363"/>
      <c r="Q32" s="363"/>
      <c r="R32" s="363"/>
      <c r="S32" s="363"/>
      <c r="T32" s="430"/>
      <c r="U32" s="257"/>
      <c r="V32" s="431">
        <f t="shared" si="3"/>
        <v>0</v>
      </c>
      <c r="W32" s="430"/>
      <c r="X32" s="257"/>
      <c r="Y32" s="431">
        <f t="shared" si="1"/>
        <v>0</v>
      </c>
      <c r="Z32" s="430"/>
      <c r="AA32" s="257"/>
      <c r="AB32" s="431">
        <f t="shared" si="2"/>
        <v>0</v>
      </c>
      <c r="AC32" s="69"/>
      <c r="AD32" s="38"/>
      <c r="AE32" s="220"/>
      <c r="AF32" s="30"/>
    </row>
    <row r="33" spans="1:32" ht="18" customHeight="1" thickBot="1">
      <c r="A33" s="16"/>
      <c r="B33" s="1009">
        <v>18</v>
      </c>
      <c r="C33" s="1010"/>
      <c r="D33" s="1011" t="s">
        <v>736</v>
      </c>
      <c r="E33" s="1011"/>
      <c r="F33" s="1011"/>
      <c r="G33" s="1011"/>
      <c r="H33" s="1011"/>
      <c r="I33" s="1011"/>
      <c r="J33" s="1011"/>
      <c r="K33" s="1011"/>
      <c r="L33" s="1011"/>
      <c r="M33" s="1011"/>
      <c r="N33" s="1011"/>
      <c r="O33" s="1011"/>
      <c r="P33" s="1011"/>
      <c r="Q33" s="1011"/>
      <c r="R33" s="1011"/>
      <c r="S33" s="1012"/>
      <c r="T33" s="434">
        <f>T31-T32</f>
        <v>0</v>
      </c>
      <c r="U33" s="435">
        <f aca="true" t="shared" si="5" ref="U33:AA33">U31-U32</f>
        <v>0</v>
      </c>
      <c r="V33" s="436">
        <f t="shared" si="3"/>
        <v>0</v>
      </c>
      <c r="W33" s="434">
        <f t="shared" si="5"/>
        <v>0</v>
      </c>
      <c r="X33" s="435">
        <f t="shared" si="5"/>
        <v>0</v>
      </c>
      <c r="Y33" s="436">
        <f t="shared" si="1"/>
        <v>0</v>
      </c>
      <c r="Z33" s="434">
        <f t="shared" si="5"/>
        <v>0</v>
      </c>
      <c r="AA33" s="435">
        <f t="shared" si="5"/>
        <v>0</v>
      </c>
      <c r="AB33" s="436">
        <f t="shared" si="2"/>
        <v>0</v>
      </c>
      <c r="AC33" s="69"/>
      <c r="AD33" s="22"/>
      <c r="AE33" s="77"/>
      <c r="AF33" s="22"/>
    </row>
    <row r="34" spans="1:32" ht="18" customHeight="1">
      <c r="A34" s="16"/>
      <c r="B34" s="27"/>
      <c r="C34" s="27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7"/>
      <c r="U34" s="7"/>
      <c r="V34" s="7"/>
      <c r="W34" s="7"/>
      <c r="X34" s="7"/>
      <c r="Y34" s="7"/>
      <c r="Z34" s="7"/>
      <c r="AA34" s="7"/>
      <c r="AB34" s="4"/>
      <c r="AC34" s="69"/>
      <c r="AD34" s="22"/>
      <c r="AE34" s="223"/>
      <c r="AF34" s="22"/>
    </row>
    <row r="35" spans="1:32" ht="15">
      <c r="A35" s="16"/>
      <c r="B35" s="26"/>
      <c r="C35" s="26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7"/>
      <c r="W35" s="4"/>
      <c r="X35" s="4"/>
      <c r="Y35" s="7"/>
      <c r="Z35" s="4"/>
      <c r="AA35" s="358"/>
      <c r="AB35" s="4"/>
      <c r="AC35" s="69"/>
      <c r="AD35" s="22"/>
      <c r="AE35" s="223"/>
      <c r="AF35" s="22"/>
    </row>
    <row r="36" spans="1:32" ht="15" customHeight="1">
      <c r="A36" s="16"/>
      <c r="B36" s="1003" t="s">
        <v>2</v>
      </c>
      <c r="C36" s="1003"/>
      <c r="D36" s="4">
        <f>+Alapadatok!B13</f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7"/>
      <c r="W36" s="4"/>
      <c r="X36" s="4"/>
      <c r="Y36" s="7"/>
      <c r="Z36" s="4"/>
      <c r="AA36" s="4"/>
      <c r="AB36" s="4"/>
      <c r="AC36" s="69"/>
      <c r="AD36" s="22"/>
      <c r="AE36" s="223"/>
      <c r="AF36" s="22"/>
    </row>
    <row r="37" spans="1:32" ht="15">
      <c r="A37" s="16"/>
      <c r="B37" s="26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7"/>
      <c r="V37" s="4"/>
      <c r="W37" s="4"/>
      <c r="X37" s="7"/>
      <c r="Y37" s="4"/>
      <c r="Z37" s="4"/>
      <c r="AA37" s="4"/>
      <c r="AB37" s="4"/>
      <c r="AC37" s="69"/>
      <c r="AD37" s="22"/>
      <c r="AE37" s="223"/>
      <c r="AF37" s="22"/>
    </row>
    <row r="38" spans="1:32" ht="15">
      <c r="A38" s="16"/>
      <c r="B38" s="26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977" t="s">
        <v>5</v>
      </c>
      <c r="T38" s="977"/>
      <c r="U38" s="7"/>
      <c r="V38" s="1004"/>
      <c r="W38" s="1004"/>
      <c r="X38" s="1004"/>
      <c r="Y38" s="1004"/>
      <c r="Z38" s="1004"/>
      <c r="AA38" s="1"/>
      <c r="AB38" s="4"/>
      <c r="AC38" s="69"/>
      <c r="AD38" s="22"/>
      <c r="AE38" s="223"/>
      <c r="AF38" s="22"/>
    </row>
    <row r="39" spans="1:32" ht="14.25">
      <c r="A39" s="16"/>
      <c r="B39" s="26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93"/>
      <c r="O39" s="93"/>
      <c r="P39" s="21"/>
      <c r="Q39" s="93"/>
      <c r="R39" s="93"/>
      <c r="S39" s="93"/>
      <c r="T39" s="93"/>
      <c r="U39" s="93"/>
      <c r="V39" s="977" t="s">
        <v>857</v>
      </c>
      <c r="W39" s="977"/>
      <c r="X39" s="977"/>
      <c r="Y39" s="977"/>
      <c r="Z39" s="977"/>
      <c r="AA39" s="1"/>
      <c r="AB39" s="4"/>
      <c r="AC39" s="69"/>
      <c r="AD39" s="22"/>
      <c r="AE39" s="223"/>
      <c r="AF39" s="22"/>
    </row>
    <row r="40" spans="1:32" ht="15">
      <c r="A40" s="18"/>
      <c r="B40" s="3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70"/>
      <c r="V40" s="19"/>
      <c r="W40" s="19"/>
      <c r="X40" s="70"/>
      <c r="Y40" s="19"/>
      <c r="Z40" s="19"/>
      <c r="AA40" s="19"/>
      <c r="AB40" s="19"/>
      <c r="AC40" s="71"/>
      <c r="AD40" s="22"/>
      <c r="AE40" s="223"/>
      <c r="AF40" s="22"/>
    </row>
    <row r="41" spans="1:32" ht="12.75">
      <c r="A41" s="23"/>
      <c r="B41" s="40"/>
      <c r="C41" s="40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2"/>
      <c r="AE41" s="223"/>
      <c r="AF41" s="22"/>
    </row>
    <row r="42" spans="1:32" ht="12.75">
      <c r="A42" s="23"/>
      <c r="B42" s="40"/>
      <c r="C42" s="40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2"/>
      <c r="AE42" s="223"/>
      <c r="AF42" s="22"/>
    </row>
    <row r="43" spans="1:32" ht="12.75">
      <c r="A43" s="23"/>
      <c r="B43" s="40"/>
      <c r="C43" s="40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2"/>
      <c r="AE43" s="223"/>
      <c r="AF43" s="22"/>
    </row>
    <row r="44" spans="1:32" ht="12.75">
      <c r="A44" s="23"/>
      <c r="B44" s="40"/>
      <c r="C44" s="40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2"/>
      <c r="AE44" s="223"/>
      <c r="AF44" s="22"/>
    </row>
    <row r="45" spans="1:32" ht="12.75">
      <c r="A45" s="23"/>
      <c r="B45" s="40"/>
      <c r="C45" s="40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2"/>
      <c r="AE45" s="223"/>
      <c r="AF45" s="22"/>
    </row>
    <row r="46" spans="1:32" ht="12.75">
      <c r="A46" s="23"/>
      <c r="B46" s="40"/>
      <c r="C46" s="40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2"/>
      <c r="AE46" s="223"/>
      <c r="AF46" s="22"/>
    </row>
    <row r="47" spans="1:32" ht="12.75">
      <c r="A47" s="23"/>
      <c r="B47" s="40"/>
      <c r="C47" s="40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2"/>
      <c r="AE47" s="223"/>
      <c r="AF47" s="22"/>
    </row>
    <row r="48" spans="1:32" ht="12.75">
      <c r="A48" s="23"/>
      <c r="B48" s="40"/>
      <c r="C48" s="40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2"/>
      <c r="AE48" s="223"/>
      <c r="AF48" s="22"/>
    </row>
    <row r="49" spans="1:32" ht="12.75">
      <c r="A49" s="23"/>
      <c r="B49" s="40"/>
      <c r="C49" s="40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2"/>
      <c r="AE49" s="223"/>
      <c r="AF49" s="22"/>
    </row>
    <row r="50" spans="1:32" ht="12.75">
      <c r="A50" s="23"/>
      <c r="B50" s="40"/>
      <c r="C50" s="40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2"/>
      <c r="AE50" s="223"/>
      <c r="AF50" s="22"/>
    </row>
    <row r="51" spans="1:32" ht="12.75">
      <c r="A51" s="23"/>
      <c r="B51" s="40"/>
      <c r="C51" s="40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2"/>
      <c r="AE51" s="223"/>
      <c r="AF51" s="22"/>
    </row>
    <row r="52" spans="1:32" ht="12.75">
      <c r="A52" s="23"/>
      <c r="B52" s="40"/>
      <c r="C52" s="40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2"/>
      <c r="AE52" s="223"/>
      <c r="AF52" s="22"/>
    </row>
    <row r="53" spans="1:32" ht="12.75">
      <c r="A53" s="23"/>
      <c r="B53" s="40"/>
      <c r="C53" s="40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2"/>
      <c r="AE53" s="223"/>
      <c r="AF53" s="22"/>
    </row>
    <row r="54" spans="1:29" ht="12.75">
      <c r="A54" s="5"/>
      <c r="B54" s="41"/>
      <c r="C54" s="41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 spans="1:29" ht="12.75">
      <c r="A55" s="5"/>
      <c r="B55" s="41"/>
      <c r="C55" s="41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1:29" ht="12.75">
      <c r="A56" s="5"/>
      <c r="B56" s="41"/>
      <c r="C56" s="41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1:29" ht="12.75">
      <c r="A57" s="5"/>
      <c r="B57" s="41"/>
      <c r="C57" s="41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1:29" ht="12.75">
      <c r="A58" s="5"/>
      <c r="B58" s="41"/>
      <c r="C58" s="41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</row>
    <row r="59" spans="1:29" ht="12.75">
      <c r="A59" s="5"/>
      <c r="B59" s="41"/>
      <c r="C59" s="41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</row>
    <row r="60" spans="1:29" ht="12.75">
      <c r="A60" s="6"/>
      <c r="B60" s="42"/>
      <c r="C60" s="42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</row>
  </sheetData>
  <sheetProtection selectLockedCells="1"/>
  <mergeCells count="42">
    <mergeCell ref="E11:J11"/>
    <mergeCell ref="B21:C21"/>
    <mergeCell ref="D15:S15"/>
    <mergeCell ref="B18:C18"/>
    <mergeCell ref="B17:C17"/>
    <mergeCell ref="D17:S17"/>
    <mergeCell ref="B24:C24"/>
    <mergeCell ref="B32:C32"/>
    <mergeCell ref="D24:S24"/>
    <mergeCell ref="D25:S25"/>
    <mergeCell ref="B25:C25"/>
    <mergeCell ref="D31:S31"/>
    <mergeCell ref="B36:C36"/>
    <mergeCell ref="S38:T38"/>
    <mergeCell ref="V38:Z38"/>
    <mergeCell ref="B20:C20"/>
    <mergeCell ref="B29:C29"/>
    <mergeCell ref="B31:C31"/>
    <mergeCell ref="B33:C33"/>
    <mergeCell ref="B27:C27"/>
    <mergeCell ref="B28:C28"/>
    <mergeCell ref="D33:S33"/>
    <mergeCell ref="W13:Y13"/>
    <mergeCell ref="D18:S18"/>
    <mergeCell ref="T13:V13"/>
    <mergeCell ref="B30:C30"/>
    <mergeCell ref="D29:S29"/>
    <mergeCell ref="D30:S30"/>
    <mergeCell ref="B22:C22"/>
    <mergeCell ref="B23:C23"/>
    <mergeCell ref="B26:C26"/>
    <mergeCell ref="D26:S26"/>
    <mergeCell ref="V39:Z39"/>
    <mergeCell ref="B9:U9"/>
    <mergeCell ref="B10:U10"/>
    <mergeCell ref="Z13:AB13"/>
    <mergeCell ref="B19:C19"/>
    <mergeCell ref="D13:S14"/>
    <mergeCell ref="B13:C14"/>
    <mergeCell ref="B16:C16"/>
    <mergeCell ref="D16:S16"/>
    <mergeCell ref="B15:C15"/>
  </mergeCells>
  <printOptions horizontalCentered="1" verticalCentered="1"/>
  <pageMargins left="0.3937007874015748" right="0.3937007874015748" top="0.5905511811023623" bottom="0.5905511811023623" header="0.5118110236220472" footer="0.5118110236220472"/>
  <pageSetup blackAndWhite="1" fitToHeight="1" fitToWidth="1" horizontalDpi="600" verticalDpi="600" orientation="landscape" paperSize="9" scale="59" r:id="rId3"/>
  <ignoredErrors>
    <ignoredError sqref="W19:X19 W18:X18 W17:X17 W20:X20 W21:X21 W22:X22 W23:X23 Z18:AA18" unlockedFormula="1"/>
  </ignoredError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zoomScalePageLayoutView="0" workbookViewId="0" topLeftCell="A1">
      <selection activeCell="A23" sqref="A23"/>
    </sheetView>
  </sheetViews>
  <sheetFormatPr defaultColWidth="9.00390625" defaultRowHeight="12.75"/>
  <cols>
    <col min="1" max="1" width="91.375" style="427" customWidth="1"/>
    <col min="2" max="16384" width="9.125" style="427" customWidth="1"/>
  </cols>
  <sheetData>
    <row r="1" ht="25.5" customHeight="1">
      <c r="A1" s="426" t="s">
        <v>611</v>
      </c>
    </row>
    <row r="2" ht="21" customHeight="1"/>
    <row r="3" ht="21" customHeight="1"/>
    <row r="4" ht="21" customHeight="1"/>
    <row r="5" ht="21" customHeight="1"/>
    <row r="6" ht="21" customHeight="1"/>
    <row r="7" ht="21" customHeight="1"/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T54"/>
  <sheetViews>
    <sheetView showGridLines="0" showZeros="0" zoomScale="70" zoomScaleNormal="70" zoomScalePageLayoutView="0" workbookViewId="0" topLeftCell="A1">
      <selection activeCell="E34" sqref="E34"/>
    </sheetView>
  </sheetViews>
  <sheetFormatPr defaultColWidth="9.00390625" defaultRowHeight="12.75"/>
  <cols>
    <col min="1" max="1" width="27.875" style="186" customWidth="1"/>
    <col min="2" max="2" width="13.875" style="187" customWidth="1"/>
    <col min="3" max="3" width="14.00390625" style="187" customWidth="1"/>
    <col min="4" max="4" width="13.875" style="416" customWidth="1"/>
    <col min="5" max="5" width="14.625" style="187" customWidth="1"/>
    <col min="6" max="7" width="13.875" style="187" hidden="1" customWidth="1"/>
    <col min="8" max="8" width="13.875" style="416" hidden="1" customWidth="1"/>
    <col min="9" max="9" width="13.875" style="187" customWidth="1"/>
    <col min="10" max="10" width="14.00390625" style="187" customWidth="1"/>
    <col min="11" max="11" width="13.875" style="416" customWidth="1"/>
    <col min="12" max="12" width="15.625" style="416" hidden="1" customWidth="1"/>
    <col min="13" max="13" width="15.625" style="416" customWidth="1"/>
    <col min="14" max="14" width="14.25390625" style="416" customWidth="1"/>
    <col min="15" max="15" width="14.25390625" style="416" hidden="1" customWidth="1"/>
    <col min="16" max="16" width="15.25390625" style="416" customWidth="1"/>
    <col min="17" max="17" width="16.375" style="416" customWidth="1"/>
    <col min="18" max="18" width="9.125" style="101" customWidth="1"/>
    <col min="19" max="19" width="9.25390625" style="101" bestFit="1" customWidth="1"/>
    <col min="20" max="20" width="18.00390625" style="101" bestFit="1" customWidth="1"/>
    <col min="21" max="16384" width="9.125" style="101" customWidth="1"/>
  </cols>
  <sheetData>
    <row r="1" spans="1:17" s="95" customFormat="1" ht="28.5" customHeight="1">
      <c r="A1" s="377" t="s">
        <v>301</v>
      </c>
      <c r="B1" s="377"/>
      <c r="C1" s="377"/>
      <c r="D1" s="377"/>
      <c r="E1" s="1044">
        <f>+Alapadatok!B2</f>
        <v>0</v>
      </c>
      <c r="F1" s="1044"/>
      <c r="G1" s="1044"/>
      <c r="H1" s="1044"/>
      <c r="I1" s="1044"/>
      <c r="J1" s="1044"/>
      <c r="K1" s="1044"/>
      <c r="L1" s="1044"/>
      <c r="M1" s="1044"/>
      <c r="N1" s="378"/>
      <c r="O1" s="378"/>
      <c r="P1" s="379" t="s">
        <v>87</v>
      </c>
      <c r="Q1" s="380">
        <f>+Alapadatok!B9</f>
        <v>0</v>
      </c>
    </row>
    <row r="2" spans="1:17" s="95" customFormat="1" ht="9.75" customHeight="1">
      <c r="A2" s="96"/>
      <c r="B2" s="94"/>
      <c r="C2" s="94"/>
      <c r="D2" s="378"/>
      <c r="E2" s="94"/>
      <c r="F2" s="94"/>
      <c r="G2" s="94"/>
      <c r="H2" s="378"/>
      <c r="I2" s="94"/>
      <c r="J2" s="94"/>
      <c r="K2" s="378"/>
      <c r="L2" s="378"/>
      <c r="M2" s="378"/>
      <c r="N2" s="378"/>
      <c r="O2" s="378"/>
      <c r="P2" s="378"/>
      <c r="Q2" s="378"/>
    </row>
    <row r="3" spans="1:17" s="95" customFormat="1" ht="20.25">
      <c r="A3" s="97" t="s">
        <v>624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</row>
    <row r="4" spans="1:17" s="95" customFormat="1" ht="15.75">
      <c r="A4" s="381"/>
      <c r="B4" s="382"/>
      <c r="C4" s="382"/>
      <c r="D4" s="378"/>
      <c r="E4" s="382"/>
      <c r="F4" s="382"/>
      <c r="G4" s="382"/>
      <c r="H4" s="378"/>
      <c r="I4" s="382"/>
      <c r="J4" s="382"/>
      <c r="K4" s="378"/>
      <c r="L4" s="378"/>
      <c r="M4" s="378"/>
      <c r="N4" s="378"/>
      <c r="O4" s="378"/>
      <c r="P4" s="378"/>
      <c r="Q4" s="378"/>
    </row>
    <row r="5" spans="1:17" ht="15.75" customHeight="1" thickBot="1">
      <c r="A5" s="98"/>
      <c r="B5" s="100"/>
      <c r="C5" s="100"/>
      <c r="D5" s="383"/>
      <c r="E5" s="99"/>
      <c r="F5" s="100"/>
      <c r="G5" s="100"/>
      <c r="H5" s="383"/>
      <c r="I5" s="100"/>
      <c r="J5" s="100"/>
      <c r="K5" s="383"/>
      <c r="L5" s="383"/>
      <c r="M5" s="383"/>
      <c r="N5" s="383"/>
      <c r="O5" s="383"/>
      <c r="P5" s="383"/>
      <c r="Q5" s="384" t="s">
        <v>628</v>
      </c>
    </row>
    <row r="6" spans="1:17" s="107" customFormat="1" ht="31.5" customHeight="1" thickTop="1">
      <c r="A6" s="385"/>
      <c r="B6" s="1045" t="s">
        <v>625</v>
      </c>
      <c r="C6" s="1045"/>
      <c r="D6" s="1046"/>
      <c r="E6" s="102" t="s">
        <v>108</v>
      </c>
      <c r="F6" s="103" t="s">
        <v>109</v>
      </c>
      <c r="G6" s="103"/>
      <c r="H6" s="104"/>
      <c r="I6" s="1045" t="s">
        <v>727</v>
      </c>
      <c r="J6" s="1045"/>
      <c r="K6" s="1046"/>
      <c r="L6" s="1047" t="s">
        <v>124</v>
      </c>
      <c r="M6" s="106" t="s">
        <v>110</v>
      </c>
      <c r="N6" s="105" t="s">
        <v>111</v>
      </c>
      <c r="O6" s="102" t="s">
        <v>112</v>
      </c>
      <c r="P6" s="102" t="s">
        <v>113</v>
      </c>
      <c r="Q6" s="386" t="s">
        <v>114</v>
      </c>
    </row>
    <row r="7" spans="1:17" s="107" customFormat="1" ht="39.75" customHeight="1" thickBot="1">
      <c r="A7" s="387" t="s">
        <v>89</v>
      </c>
      <c r="B7" s="109" t="s">
        <v>626</v>
      </c>
      <c r="C7" s="110" t="s">
        <v>627</v>
      </c>
      <c r="D7" s="388" t="s">
        <v>40</v>
      </c>
      <c r="E7" s="108" t="s">
        <v>115</v>
      </c>
      <c r="F7" s="109" t="s">
        <v>116</v>
      </c>
      <c r="G7" s="110" t="s">
        <v>117</v>
      </c>
      <c r="H7" s="388" t="s">
        <v>40</v>
      </c>
      <c r="I7" s="109" t="s">
        <v>116</v>
      </c>
      <c r="J7" s="110" t="s">
        <v>117</v>
      </c>
      <c r="K7" s="388" t="s">
        <v>40</v>
      </c>
      <c r="L7" s="1048"/>
      <c r="M7" s="389" t="s">
        <v>118</v>
      </c>
      <c r="N7" s="390" t="s">
        <v>119</v>
      </c>
      <c r="O7" s="391" t="s">
        <v>120</v>
      </c>
      <c r="P7" s="391" t="s">
        <v>121</v>
      </c>
      <c r="Q7" s="392" t="s">
        <v>122</v>
      </c>
    </row>
    <row r="8" spans="1:17" ht="17.25" thickBot="1" thickTop="1">
      <c r="A8" s="393" t="s">
        <v>156</v>
      </c>
      <c r="B8" s="112"/>
      <c r="C8" s="113"/>
      <c r="D8" s="114">
        <f aca="true" t="shared" si="0" ref="D8:D14">SUM(B8:C8)</f>
        <v>0</v>
      </c>
      <c r="E8" s="111"/>
      <c r="F8" s="112"/>
      <c r="G8" s="113"/>
      <c r="H8" s="114">
        <f aca="true" t="shared" si="1" ref="H8:H14">SUM(F8:G8)</f>
        <v>0</v>
      </c>
      <c r="I8" s="112"/>
      <c r="J8" s="113"/>
      <c r="K8" s="114">
        <f aca="true" t="shared" si="2" ref="K8:K14">SUM(I8:J8)</f>
        <v>0</v>
      </c>
      <c r="L8" s="111"/>
      <c r="M8" s="115"/>
      <c r="N8" s="111"/>
      <c r="O8" s="111"/>
      <c r="P8" s="111"/>
      <c r="Q8" s="116">
        <f aca="true" t="shared" si="3" ref="Q8:Q15">SUM(E8+H8+K8+L8+N8+M8+O8+P8)</f>
        <v>0</v>
      </c>
    </row>
    <row r="9" spans="1:19" ht="15">
      <c r="A9" s="394" t="s">
        <v>90</v>
      </c>
      <c r="B9" s="118"/>
      <c r="C9" s="119"/>
      <c r="D9" s="120">
        <f t="shared" si="0"/>
        <v>0</v>
      </c>
      <c r="E9" s="117"/>
      <c r="F9" s="118"/>
      <c r="G9" s="119"/>
      <c r="H9" s="120">
        <f t="shared" si="1"/>
        <v>0</v>
      </c>
      <c r="I9" s="118"/>
      <c r="J9" s="119"/>
      <c r="K9" s="120">
        <f t="shared" si="2"/>
        <v>0</v>
      </c>
      <c r="L9" s="121"/>
      <c r="M9" s="122"/>
      <c r="N9" s="121"/>
      <c r="O9" s="121"/>
      <c r="P9" s="121"/>
      <c r="Q9" s="123">
        <f t="shared" si="3"/>
        <v>0</v>
      </c>
      <c r="R9" s="395"/>
      <c r="S9" s="395"/>
    </row>
    <row r="10" spans="1:19" ht="15">
      <c r="A10" s="396" t="s">
        <v>91</v>
      </c>
      <c r="B10" s="118"/>
      <c r="C10" s="119"/>
      <c r="D10" s="125">
        <f t="shared" si="0"/>
        <v>0</v>
      </c>
      <c r="E10" s="124"/>
      <c r="F10" s="118"/>
      <c r="G10" s="119"/>
      <c r="H10" s="125">
        <f t="shared" si="1"/>
        <v>0</v>
      </c>
      <c r="I10" s="118"/>
      <c r="J10" s="119"/>
      <c r="K10" s="125">
        <f t="shared" si="2"/>
        <v>0</v>
      </c>
      <c r="L10" s="124"/>
      <c r="M10" s="126"/>
      <c r="N10" s="124"/>
      <c r="O10" s="124"/>
      <c r="P10" s="124"/>
      <c r="Q10" s="127">
        <f t="shared" si="3"/>
        <v>0</v>
      </c>
      <c r="S10" s="395"/>
    </row>
    <row r="11" spans="1:17" ht="15">
      <c r="A11" s="396" t="s">
        <v>92</v>
      </c>
      <c r="B11" s="118"/>
      <c r="C11" s="119"/>
      <c r="D11" s="125">
        <f t="shared" si="0"/>
        <v>0</v>
      </c>
      <c r="E11" s="124"/>
      <c r="F11" s="118"/>
      <c r="G11" s="119"/>
      <c r="H11" s="125">
        <f t="shared" si="1"/>
        <v>0</v>
      </c>
      <c r="I11" s="118"/>
      <c r="J11" s="119"/>
      <c r="K11" s="125">
        <f t="shared" si="2"/>
        <v>0</v>
      </c>
      <c r="L11" s="124"/>
      <c r="M11" s="126"/>
      <c r="N11" s="124"/>
      <c r="O11" s="124"/>
      <c r="P11" s="124"/>
      <c r="Q11" s="127">
        <f t="shared" si="3"/>
        <v>0</v>
      </c>
    </row>
    <row r="12" spans="1:17" ht="15">
      <c r="A12" s="396" t="s">
        <v>93</v>
      </c>
      <c r="B12" s="118"/>
      <c r="C12" s="119"/>
      <c r="D12" s="125">
        <f t="shared" si="0"/>
        <v>0</v>
      </c>
      <c r="E12" s="124"/>
      <c r="F12" s="118"/>
      <c r="G12" s="119"/>
      <c r="H12" s="125">
        <f t="shared" si="1"/>
        <v>0</v>
      </c>
      <c r="I12" s="118"/>
      <c r="J12" s="119"/>
      <c r="K12" s="125">
        <f t="shared" si="2"/>
        <v>0</v>
      </c>
      <c r="L12" s="124"/>
      <c r="M12" s="126"/>
      <c r="N12" s="124"/>
      <c r="O12" s="124"/>
      <c r="P12" s="124"/>
      <c r="Q12" s="127">
        <f t="shared" si="3"/>
        <v>0</v>
      </c>
    </row>
    <row r="13" spans="1:17" ht="15">
      <c r="A13" s="396" t="s">
        <v>123</v>
      </c>
      <c r="B13" s="118"/>
      <c r="C13" s="119"/>
      <c r="D13" s="125">
        <f t="shared" si="0"/>
        <v>0</v>
      </c>
      <c r="E13" s="124"/>
      <c r="F13" s="118"/>
      <c r="G13" s="119"/>
      <c r="H13" s="125">
        <f t="shared" si="1"/>
        <v>0</v>
      </c>
      <c r="I13" s="118"/>
      <c r="J13" s="119"/>
      <c r="K13" s="125">
        <f t="shared" si="2"/>
        <v>0</v>
      </c>
      <c r="L13" s="124"/>
      <c r="M13" s="126"/>
      <c r="N13" s="124"/>
      <c r="O13" s="124"/>
      <c r="P13" s="124"/>
      <c r="Q13" s="127">
        <f t="shared" si="3"/>
        <v>0</v>
      </c>
    </row>
    <row r="14" spans="1:17" ht="15.75" thickBot="1">
      <c r="A14" s="396" t="s">
        <v>94</v>
      </c>
      <c r="B14" s="118"/>
      <c r="C14" s="119"/>
      <c r="D14" s="125">
        <f t="shared" si="0"/>
        <v>0</v>
      </c>
      <c r="E14" s="124"/>
      <c r="F14" s="118"/>
      <c r="G14" s="119"/>
      <c r="H14" s="125">
        <f t="shared" si="1"/>
        <v>0</v>
      </c>
      <c r="I14" s="118"/>
      <c r="J14" s="119"/>
      <c r="K14" s="125">
        <f t="shared" si="2"/>
        <v>0</v>
      </c>
      <c r="L14" s="124"/>
      <c r="M14" s="126"/>
      <c r="N14" s="124"/>
      <c r="O14" s="124"/>
      <c r="P14" s="124"/>
      <c r="Q14" s="127">
        <f t="shared" si="3"/>
        <v>0</v>
      </c>
    </row>
    <row r="15" spans="1:17" ht="16.5" thickBot="1">
      <c r="A15" s="397" t="s">
        <v>95</v>
      </c>
      <c r="B15" s="129">
        <f aca="true" t="shared" si="4" ref="B15:P15">SUM(B9:B14)</f>
        <v>0</v>
      </c>
      <c r="C15" s="130">
        <f t="shared" si="4"/>
        <v>0</v>
      </c>
      <c r="D15" s="131">
        <f t="shared" si="4"/>
        <v>0</v>
      </c>
      <c r="E15" s="128">
        <f t="shared" si="4"/>
        <v>0</v>
      </c>
      <c r="F15" s="129">
        <f t="shared" si="4"/>
        <v>0</v>
      </c>
      <c r="G15" s="130">
        <f t="shared" si="4"/>
        <v>0</v>
      </c>
      <c r="H15" s="131">
        <f t="shared" si="4"/>
        <v>0</v>
      </c>
      <c r="I15" s="129">
        <f t="shared" si="4"/>
        <v>0</v>
      </c>
      <c r="J15" s="130">
        <f t="shared" si="4"/>
        <v>0</v>
      </c>
      <c r="K15" s="131">
        <f t="shared" si="4"/>
        <v>0</v>
      </c>
      <c r="L15" s="128">
        <f t="shared" si="4"/>
        <v>0</v>
      </c>
      <c r="M15" s="132">
        <f t="shared" si="4"/>
        <v>0</v>
      </c>
      <c r="N15" s="128">
        <f t="shared" si="4"/>
        <v>0</v>
      </c>
      <c r="O15" s="128">
        <f t="shared" si="4"/>
        <v>0</v>
      </c>
      <c r="P15" s="128">
        <f t="shared" si="4"/>
        <v>0</v>
      </c>
      <c r="Q15" s="133">
        <f t="shared" si="3"/>
        <v>0</v>
      </c>
    </row>
    <row r="16" spans="1:17" ht="15.75">
      <c r="A16" s="134"/>
      <c r="B16" s="136"/>
      <c r="C16" s="136"/>
      <c r="D16" s="136"/>
      <c r="E16" s="135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7"/>
    </row>
    <row r="17" spans="1:17" ht="15">
      <c r="A17" s="396" t="s">
        <v>96</v>
      </c>
      <c r="B17" s="139"/>
      <c r="C17" s="140"/>
      <c r="D17" s="125">
        <f aca="true" t="shared" si="5" ref="D17:D22">SUM(B17:C17)</f>
        <v>0</v>
      </c>
      <c r="E17" s="138"/>
      <c r="F17" s="139"/>
      <c r="G17" s="140"/>
      <c r="H17" s="125">
        <f aca="true" t="shared" si="6" ref="H17:H22">SUM(F17:G17)</f>
        <v>0</v>
      </c>
      <c r="I17" s="139"/>
      <c r="J17" s="140"/>
      <c r="K17" s="125">
        <f aca="true" t="shared" si="7" ref="K17:K22">SUM(I17:J17)</f>
        <v>0</v>
      </c>
      <c r="L17" s="138"/>
      <c r="M17" s="141"/>
      <c r="N17" s="138"/>
      <c r="O17" s="138"/>
      <c r="P17" s="138"/>
      <c r="Q17" s="127">
        <f aca="true" t="shared" si="8" ref="Q17:Q22">SUM(E17+H17+K17+L17+N17+M17+O17+P17)</f>
        <v>0</v>
      </c>
    </row>
    <row r="18" spans="1:17" ht="15">
      <c r="A18" s="398" t="s">
        <v>97</v>
      </c>
      <c r="B18" s="139"/>
      <c r="C18" s="140"/>
      <c r="D18" s="125">
        <f t="shared" si="5"/>
        <v>0</v>
      </c>
      <c r="E18" s="138"/>
      <c r="F18" s="139"/>
      <c r="G18" s="140"/>
      <c r="H18" s="125">
        <f t="shared" si="6"/>
        <v>0</v>
      </c>
      <c r="I18" s="139"/>
      <c r="J18" s="140"/>
      <c r="K18" s="125">
        <f t="shared" si="7"/>
        <v>0</v>
      </c>
      <c r="L18" s="138"/>
      <c r="M18" s="141"/>
      <c r="N18" s="138"/>
      <c r="O18" s="138"/>
      <c r="P18" s="138"/>
      <c r="Q18" s="127">
        <f t="shared" si="8"/>
        <v>0</v>
      </c>
    </row>
    <row r="19" spans="1:17" ht="15">
      <c r="A19" s="399" t="s">
        <v>98</v>
      </c>
      <c r="B19" s="139"/>
      <c r="C19" s="140"/>
      <c r="D19" s="125">
        <f t="shared" si="5"/>
        <v>0</v>
      </c>
      <c r="E19" s="138"/>
      <c r="F19" s="139"/>
      <c r="G19" s="140"/>
      <c r="H19" s="125">
        <f t="shared" si="6"/>
        <v>0</v>
      </c>
      <c r="I19" s="139"/>
      <c r="J19" s="140"/>
      <c r="K19" s="125">
        <f t="shared" si="7"/>
        <v>0</v>
      </c>
      <c r="L19" s="138"/>
      <c r="M19" s="141"/>
      <c r="N19" s="138"/>
      <c r="O19" s="138"/>
      <c r="P19" s="138"/>
      <c r="Q19" s="127">
        <f t="shared" si="8"/>
        <v>0</v>
      </c>
    </row>
    <row r="20" spans="1:17" ht="15">
      <c r="A20" s="399" t="s">
        <v>99</v>
      </c>
      <c r="B20" s="139"/>
      <c r="C20" s="140"/>
      <c r="D20" s="125">
        <f t="shared" si="5"/>
        <v>0</v>
      </c>
      <c r="E20" s="138"/>
      <c r="F20" s="139"/>
      <c r="G20" s="140"/>
      <c r="H20" s="125">
        <f t="shared" si="6"/>
        <v>0</v>
      </c>
      <c r="I20" s="139"/>
      <c r="J20" s="140">
        <v>0</v>
      </c>
      <c r="K20" s="125">
        <f t="shared" si="7"/>
        <v>0</v>
      </c>
      <c r="L20" s="138"/>
      <c r="M20" s="141"/>
      <c r="N20" s="138"/>
      <c r="O20" s="138"/>
      <c r="P20" s="138"/>
      <c r="Q20" s="127">
        <f t="shared" si="8"/>
        <v>0</v>
      </c>
    </row>
    <row r="21" spans="1:17" ht="15">
      <c r="A21" s="396" t="s">
        <v>123</v>
      </c>
      <c r="B21" s="139"/>
      <c r="C21" s="140"/>
      <c r="D21" s="125">
        <f t="shared" si="5"/>
        <v>0</v>
      </c>
      <c r="E21" s="138"/>
      <c r="F21" s="139"/>
      <c r="G21" s="140"/>
      <c r="H21" s="125">
        <f t="shared" si="6"/>
        <v>0</v>
      </c>
      <c r="I21" s="139"/>
      <c r="J21" s="140"/>
      <c r="K21" s="125">
        <f t="shared" si="7"/>
        <v>0</v>
      </c>
      <c r="L21" s="138"/>
      <c r="M21" s="141">
        <f>+Q13</f>
        <v>0</v>
      </c>
      <c r="N21" s="138"/>
      <c r="O21" s="138"/>
      <c r="P21" s="138"/>
      <c r="Q21" s="127">
        <f t="shared" si="8"/>
        <v>0</v>
      </c>
    </row>
    <row r="22" spans="1:17" ht="15.75" thickBot="1">
      <c r="A22" s="396" t="s">
        <v>100</v>
      </c>
      <c r="B22" s="139"/>
      <c r="C22" s="140"/>
      <c r="D22" s="125">
        <f t="shared" si="5"/>
        <v>0</v>
      </c>
      <c r="E22" s="138"/>
      <c r="F22" s="139"/>
      <c r="G22" s="140"/>
      <c r="H22" s="125">
        <f t="shared" si="6"/>
        <v>0</v>
      </c>
      <c r="I22" s="139"/>
      <c r="J22" s="140"/>
      <c r="K22" s="125">
        <f t="shared" si="7"/>
        <v>0</v>
      </c>
      <c r="L22" s="138"/>
      <c r="M22" s="141"/>
      <c r="N22" s="138"/>
      <c r="O22" s="138"/>
      <c r="P22" s="138"/>
      <c r="Q22" s="127">
        <f t="shared" si="8"/>
        <v>0</v>
      </c>
    </row>
    <row r="23" spans="1:17" ht="16.5" thickBot="1">
      <c r="A23" s="397" t="s">
        <v>101</v>
      </c>
      <c r="B23" s="129">
        <f aca="true" t="shared" si="9" ref="B23:P23">SUM(B17:B22)</f>
        <v>0</v>
      </c>
      <c r="C23" s="130">
        <f t="shared" si="9"/>
        <v>0</v>
      </c>
      <c r="D23" s="131">
        <f t="shared" si="9"/>
        <v>0</v>
      </c>
      <c r="E23" s="128">
        <f t="shared" si="9"/>
        <v>0</v>
      </c>
      <c r="F23" s="129">
        <f t="shared" si="9"/>
        <v>0</v>
      </c>
      <c r="G23" s="130">
        <f t="shared" si="9"/>
        <v>0</v>
      </c>
      <c r="H23" s="131">
        <f t="shared" si="9"/>
        <v>0</v>
      </c>
      <c r="I23" s="129">
        <f t="shared" si="9"/>
        <v>0</v>
      </c>
      <c r="J23" s="130">
        <f t="shared" si="9"/>
        <v>0</v>
      </c>
      <c r="K23" s="131">
        <f t="shared" si="9"/>
        <v>0</v>
      </c>
      <c r="L23" s="128">
        <f t="shared" si="9"/>
        <v>0</v>
      </c>
      <c r="M23" s="132">
        <f t="shared" si="9"/>
        <v>0</v>
      </c>
      <c r="N23" s="128">
        <f t="shared" si="9"/>
        <v>0</v>
      </c>
      <c r="O23" s="128">
        <f t="shared" si="9"/>
        <v>0</v>
      </c>
      <c r="P23" s="128">
        <f t="shared" si="9"/>
        <v>0</v>
      </c>
      <c r="Q23" s="142">
        <f>SUM(E23+H23+K23+L23+N23+M23+O23+P23)</f>
        <v>0</v>
      </c>
    </row>
    <row r="24" spans="1:17" ht="15.75" thickBot="1">
      <c r="A24" s="143"/>
      <c r="B24" s="136"/>
      <c r="C24" s="136"/>
      <c r="D24" s="136"/>
      <c r="E24" s="135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7"/>
    </row>
    <row r="25" spans="1:17" ht="16.5" thickBot="1">
      <c r="A25" s="400" t="s">
        <v>157</v>
      </c>
      <c r="B25" s="129">
        <f>SUM(B8+B15-B23)</f>
        <v>0</v>
      </c>
      <c r="C25" s="130">
        <f>SUM(C8+C15-C23)</f>
        <v>0</v>
      </c>
      <c r="D25" s="131">
        <f>SUM(B25:C25)</f>
        <v>0</v>
      </c>
      <c r="E25" s="128">
        <f>E8+E15-E23</f>
        <v>0</v>
      </c>
      <c r="F25" s="129">
        <f>SUM(F8+F15-F23)</f>
        <v>0</v>
      </c>
      <c r="G25" s="130">
        <f>SUM(G8+G15-G23)</f>
        <v>0</v>
      </c>
      <c r="H25" s="131">
        <f>SUM(F25:G25)</f>
        <v>0</v>
      </c>
      <c r="I25" s="129">
        <f>SUM(I8+I15-I23)</f>
        <v>0</v>
      </c>
      <c r="J25" s="130">
        <f>SUM(J8+J15-J23)</f>
        <v>0</v>
      </c>
      <c r="K25" s="131">
        <f>SUM(I25:J25)</f>
        <v>0</v>
      </c>
      <c r="L25" s="128">
        <f>L8+L15-L23</f>
        <v>0</v>
      </c>
      <c r="M25" s="132">
        <f>SUM(M8+M15-M23)</f>
        <v>0</v>
      </c>
      <c r="N25" s="128">
        <f>SUM(N8+N15-N23)</f>
        <v>0</v>
      </c>
      <c r="O25" s="128">
        <f>SUM(O8+O15-O23)</f>
        <v>0</v>
      </c>
      <c r="P25" s="128">
        <f>SUM(P8+P15-P23)</f>
        <v>0</v>
      </c>
      <c r="Q25" s="144">
        <f>SUM(E25+H25+K25+L25+N25+M25+O25+P25)</f>
        <v>0</v>
      </c>
    </row>
    <row r="26" spans="1:17" ht="15.75" thickBot="1">
      <c r="A26" s="143"/>
      <c r="B26" s="136"/>
      <c r="C26" s="136"/>
      <c r="D26" s="136"/>
      <c r="E26" s="145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7"/>
    </row>
    <row r="27" spans="1:17" ht="16.5" thickBot="1">
      <c r="A27" s="397" t="s">
        <v>102</v>
      </c>
      <c r="B27" s="147"/>
      <c r="C27" s="148"/>
      <c r="D27" s="131">
        <f>SUM(B27:C27)</f>
        <v>0</v>
      </c>
      <c r="E27" s="146"/>
      <c r="F27" s="147"/>
      <c r="G27" s="148"/>
      <c r="H27" s="131">
        <f>SUM(F27:G27)</f>
        <v>0</v>
      </c>
      <c r="I27" s="147"/>
      <c r="J27" s="148"/>
      <c r="K27" s="131">
        <f>SUM(I27:J27)</f>
        <v>0</v>
      </c>
      <c r="L27" s="146"/>
      <c r="M27" s="149"/>
      <c r="N27" s="146"/>
      <c r="O27" s="146"/>
      <c r="P27" s="146"/>
      <c r="Q27" s="144">
        <f>SUM(E27+H27+K27+L27+N27+M27+O27+P27)</f>
        <v>0</v>
      </c>
    </row>
    <row r="28" spans="1:17" ht="16.5" thickBot="1">
      <c r="A28" s="401"/>
      <c r="B28" s="151"/>
      <c r="C28" s="151"/>
      <c r="D28" s="151"/>
      <c r="E28" s="150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2"/>
    </row>
    <row r="29" spans="1:17" ht="15">
      <c r="A29" s="402" t="s">
        <v>103</v>
      </c>
      <c r="B29" s="154"/>
      <c r="C29" s="155"/>
      <c r="D29" s="120">
        <f>SUM(B29:C29)</f>
        <v>0</v>
      </c>
      <c r="E29" s="153"/>
      <c r="F29" s="154"/>
      <c r="G29" s="155"/>
      <c r="H29" s="156">
        <f>SUM(F29:G29)</f>
        <v>0</v>
      </c>
      <c r="I29" s="154"/>
      <c r="J29" s="155"/>
      <c r="K29" s="120">
        <f>SUM(I29:J29)</f>
        <v>0</v>
      </c>
      <c r="L29" s="153"/>
      <c r="M29" s="157"/>
      <c r="N29" s="153"/>
      <c r="O29" s="153"/>
      <c r="P29" s="153"/>
      <c r="Q29" s="158">
        <f aca="true" t="shared" si="10" ref="Q29:Q40">SUM(E29+H29+K29+L29+N29+M29+O29+P29)</f>
        <v>0</v>
      </c>
    </row>
    <row r="30" spans="1:17" ht="15">
      <c r="A30" s="403" t="s">
        <v>104</v>
      </c>
      <c r="B30" s="404"/>
      <c r="C30" s="405"/>
      <c r="D30" s="406"/>
      <c r="E30" s="407"/>
      <c r="F30" s="404"/>
      <c r="G30" s="405"/>
      <c r="H30" s="408"/>
      <c r="I30" s="404"/>
      <c r="J30" s="405"/>
      <c r="K30" s="406"/>
      <c r="L30" s="407"/>
      <c r="M30" s="409"/>
      <c r="N30" s="407"/>
      <c r="O30" s="407"/>
      <c r="P30" s="407"/>
      <c r="Q30" s="410">
        <f t="shared" si="10"/>
        <v>0</v>
      </c>
    </row>
    <row r="31" spans="1:17" ht="15.75" thickBot="1">
      <c r="A31" s="411" t="s">
        <v>94</v>
      </c>
      <c r="B31" s="139"/>
      <c r="C31" s="140"/>
      <c r="D31" s="125">
        <f>SUM(B31:C31)</f>
        <v>0</v>
      </c>
      <c r="E31" s="138"/>
      <c r="F31" s="139"/>
      <c r="G31" s="140"/>
      <c r="H31" s="159">
        <f>SUM(F31:G31)</f>
        <v>0</v>
      </c>
      <c r="I31" s="139"/>
      <c r="J31" s="140"/>
      <c r="K31" s="125">
        <f aca="true" t="shared" si="11" ref="K31:K38">SUM(I31:J31)</f>
        <v>0</v>
      </c>
      <c r="L31" s="138"/>
      <c r="M31" s="141"/>
      <c r="N31" s="138"/>
      <c r="O31" s="138"/>
      <c r="P31" s="138"/>
      <c r="Q31" s="160">
        <f t="shared" si="10"/>
        <v>0</v>
      </c>
    </row>
    <row r="32" spans="1:17" ht="16.5" thickBot="1">
      <c r="A32" s="397" t="s">
        <v>43</v>
      </c>
      <c r="B32" s="129">
        <f aca="true" t="shared" si="12" ref="B32:J32">SUM(B29:B31)</f>
        <v>0</v>
      </c>
      <c r="C32" s="130">
        <f t="shared" si="12"/>
        <v>0</v>
      </c>
      <c r="D32" s="131">
        <f t="shared" si="12"/>
        <v>0</v>
      </c>
      <c r="E32" s="128">
        <f t="shared" si="12"/>
        <v>0</v>
      </c>
      <c r="F32" s="129">
        <f t="shared" si="12"/>
        <v>0</v>
      </c>
      <c r="G32" s="130">
        <f t="shared" si="12"/>
        <v>0</v>
      </c>
      <c r="H32" s="131">
        <f t="shared" si="12"/>
        <v>0</v>
      </c>
      <c r="I32" s="129">
        <f t="shared" si="12"/>
        <v>0</v>
      </c>
      <c r="J32" s="130">
        <f t="shared" si="12"/>
        <v>0</v>
      </c>
      <c r="K32" s="131">
        <f t="shared" si="11"/>
        <v>0</v>
      </c>
      <c r="L32" s="128">
        <f>SUM(L29:L31)</f>
        <v>0</v>
      </c>
      <c r="M32" s="132">
        <f>SUM(M29:M31)</f>
        <v>0</v>
      </c>
      <c r="N32" s="128">
        <f>SUM(N29:N31)</f>
        <v>0</v>
      </c>
      <c r="O32" s="128">
        <f>SUM(O29:O31)</f>
        <v>0</v>
      </c>
      <c r="P32" s="128">
        <f>SUM(P29:P31)</f>
        <v>0</v>
      </c>
      <c r="Q32" s="161">
        <f t="shared" si="10"/>
        <v>0</v>
      </c>
    </row>
    <row r="33" spans="1:17" ht="15">
      <c r="A33" s="402" t="s">
        <v>96</v>
      </c>
      <c r="B33" s="118"/>
      <c r="C33" s="119"/>
      <c r="D33" s="125">
        <f aca="true" t="shared" si="13" ref="D33:D38">SUM(B33:C33)</f>
        <v>0</v>
      </c>
      <c r="E33" s="124"/>
      <c r="F33" s="118"/>
      <c r="G33" s="119"/>
      <c r="H33" s="125">
        <f aca="true" t="shared" si="14" ref="H33:H38">SUM(F33:G33)</f>
        <v>0</v>
      </c>
      <c r="I33" s="118"/>
      <c r="J33" s="119"/>
      <c r="K33" s="125">
        <f t="shared" si="11"/>
        <v>0</v>
      </c>
      <c r="L33" s="124"/>
      <c r="M33" s="126"/>
      <c r="N33" s="124"/>
      <c r="O33" s="124"/>
      <c r="P33" s="124"/>
      <c r="Q33" s="160">
        <f t="shared" si="10"/>
        <v>0</v>
      </c>
    </row>
    <row r="34" spans="1:17" ht="15">
      <c r="A34" s="412" t="s">
        <v>97</v>
      </c>
      <c r="B34" s="118"/>
      <c r="C34" s="119"/>
      <c r="D34" s="125">
        <f t="shared" si="13"/>
        <v>0</v>
      </c>
      <c r="E34" s="124"/>
      <c r="F34" s="118"/>
      <c r="G34" s="119"/>
      <c r="H34" s="125">
        <f t="shared" si="14"/>
        <v>0</v>
      </c>
      <c r="I34" s="118"/>
      <c r="J34" s="119"/>
      <c r="K34" s="125">
        <f t="shared" si="11"/>
        <v>0</v>
      </c>
      <c r="L34" s="124"/>
      <c r="M34" s="126"/>
      <c r="N34" s="124"/>
      <c r="O34" s="124"/>
      <c r="P34" s="124"/>
      <c r="Q34" s="160">
        <f t="shared" si="10"/>
        <v>0</v>
      </c>
    </row>
    <row r="35" spans="1:17" ht="15">
      <c r="A35" s="413" t="s">
        <v>98</v>
      </c>
      <c r="B35" s="118"/>
      <c r="C35" s="140"/>
      <c r="D35" s="125">
        <f t="shared" si="13"/>
        <v>0</v>
      </c>
      <c r="E35" s="124"/>
      <c r="F35" s="118"/>
      <c r="G35" s="119"/>
      <c r="H35" s="125">
        <f t="shared" si="14"/>
        <v>0</v>
      </c>
      <c r="I35" s="118"/>
      <c r="J35" s="140"/>
      <c r="K35" s="125">
        <f t="shared" si="11"/>
        <v>0</v>
      </c>
      <c r="L35" s="124"/>
      <c r="M35" s="126"/>
      <c r="N35" s="124"/>
      <c r="O35" s="124"/>
      <c r="P35" s="124"/>
      <c r="Q35" s="160">
        <f t="shared" si="10"/>
        <v>0</v>
      </c>
    </row>
    <row r="36" spans="1:17" ht="15">
      <c r="A36" s="413" t="s">
        <v>99</v>
      </c>
      <c r="B36" s="118"/>
      <c r="C36" s="119"/>
      <c r="D36" s="125">
        <f t="shared" si="13"/>
        <v>0</v>
      </c>
      <c r="E36" s="124"/>
      <c r="F36" s="118"/>
      <c r="G36" s="119"/>
      <c r="H36" s="125">
        <f t="shared" si="14"/>
        <v>0</v>
      </c>
      <c r="I36" s="118"/>
      <c r="J36" s="119"/>
      <c r="K36" s="125">
        <f t="shared" si="11"/>
        <v>0</v>
      </c>
      <c r="L36" s="124"/>
      <c r="M36" s="126"/>
      <c r="N36" s="124"/>
      <c r="O36" s="124"/>
      <c r="P36" s="124"/>
      <c r="Q36" s="160">
        <f t="shared" si="10"/>
        <v>0</v>
      </c>
    </row>
    <row r="37" spans="1:17" ht="15.75" thickBot="1">
      <c r="A37" s="413" t="s">
        <v>100</v>
      </c>
      <c r="B37" s="163"/>
      <c r="C37" s="164"/>
      <c r="D37" s="165">
        <f t="shared" si="13"/>
        <v>0</v>
      </c>
      <c r="E37" s="162"/>
      <c r="F37" s="163"/>
      <c r="G37" s="164"/>
      <c r="H37" s="165">
        <f t="shared" si="14"/>
        <v>0</v>
      </c>
      <c r="I37" s="163"/>
      <c r="J37" s="164"/>
      <c r="K37" s="165">
        <f t="shared" si="11"/>
        <v>0</v>
      </c>
      <c r="L37" s="162"/>
      <c r="M37" s="166"/>
      <c r="N37" s="162"/>
      <c r="O37" s="162"/>
      <c r="P37" s="162"/>
      <c r="Q37" s="167">
        <f t="shared" si="10"/>
        <v>0</v>
      </c>
    </row>
    <row r="38" spans="1:17" ht="16.5" thickBot="1">
      <c r="A38" s="397" t="s">
        <v>44</v>
      </c>
      <c r="B38" s="129">
        <f>SUM(B33:B37)</f>
        <v>0</v>
      </c>
      <c r="C38" s="130">
        <f>SUM(C33:C37)</f>
        <v>0</v>
      </c>
      <c r="D38" s="131">
        <f t="shared" si="13"/>
        <v>0</v>
      </c>
      <c r="E38" s="128">
        <f>SUM(E33:E37)</f>
        <v>0</v>
      </c>
      <c r="F38" s="129">
        <f>SUM(F33:F37)</f>
        <v>0</v>
      </c>
      <c r="G38" s="130">
        <f>SUM(G33:G37)</f>
        <v>0</v>
      </c>
      <c r="H38" s="131">
        <f t="shared" si="14"/>
        <v>0</v>
      </c>
      <c r="I38" s="168">
        <f>SUM(I33:I37)</f>
        <v>0</v>
      </c>
      <c r="J38" s="130">
        <f>SUM(J33:J37)</f>
        <v>0</v>
      </c>
      <c r="K38" s="131">
        <f t="shared" si="11"/>
        <v>0</v>
      </c>
      <c r="L38" s="128">
        <f>SUM(L33:L37)</f>
        <v>0</v>
      </c>
      <c r="M38" s="132">
        <f>SUM(M33:M37)</f>
        <v>0</v>
      </c>
      <c r="N38" s="128">
        <f>SUM(N33:N37)</f>
        <v>0</v>
      </c>
      <c r="O38" s="128">
        <f>SUM(O33:O37)</f>
        <v>0</v>
      </c>
      <c r="P38" s="128">
        <f>SUM(P33:P37)</f>
        <v>0</v>
      </c>
      <c r="Q38" s="161">
        <f t="shared" si="10"/>
        <v>0</v>
      </c>
    </row>
    <row r="39" spans="1:17" ht="16.5" thickBot="1">
      <c r="A39" s="134"/>
      <c r="B39" s="170"/>
      <c r="C39" s="171"/>
      <c r="D39" s="172"/>
      <c r="E39" s="169"/>
      <c r="F39" s="170"/>
      <c r="G39" s="171"/>
      <c r="H39" s="172"/>
      <c r="I39" s="170"/>
      <c r="J39" s="171"/>
      <c r="K39" s="172"/>
      <c r="L39" s="173"/>
      <c r="M39" s="174"/>
      <c r="N39" s="173"/>
      <c r="O39" s="173"/>
      <c r="P39" s="173"/>
      <c r="Q39" s="152">
        <f t="shared" si="10"/>
        <v>0</v>
      </c>
    </row>
    <row r="40" spans="1:17" ht="16.5" thickBot="1">
      <c r="A40" s="397" t="s">
        <v>105</v>
      </c>
      <c r="B40" s="129">
        <f aca="true" t="shared" si="15" ref="B40:P40">SUM(B27+B32-B38)</f>
        <v>0</v>
      </c>
      <c r="C40" s="130">
        <f t="shared" si="15"/>
        <v>0</v>
      </c>
      <c r="D40" s="131">
        <f t="shared" si="15"/>
        <v>0</v>
      </c>
      <c r="E40" s="128">
        <f t="shared" si="15"/>
        <v>0</v>
      </c>
      <c r="F40" s="129">
        <f t="shared" si="15"/>
        <v>0</v>
      </c>
      <c r="G40" s="130">
        <f t="shared" si="15"/>
        <v>0</v>
      </c>
      <c r="H40" s="131">
        <f t="shared" si="15"/>
        <v>0</v>
      </c>
      <c r="I40" s="129">
        <f t="shared" si="15"/>
        <v>0</v>
      </c>
      <c r="J40" s="130">
        <f t="shared" si="15"/>
        <v>0</v>
      </c>
      <c r="K40" s="131">
        <f t="shared" si="15"/>
        <v>0</v>
      </c>
      <c r="L40" s="128">
        <f t="shared" si="15"/>
        <v>0</v>
      </c>
      <c r="M40" s="132">
        <f t="shared" si="15"/>
        <v>0</v>
      </c>
      <c r="N40" s="128">
        <f t="shared" si="15"/>
        <v>0</v>
      </c>
      <c r="O40" s="128">
        <f t="shared" si="15"/>
        <v>0</v>
      </c>
      <c r="P40" s="128">
        <f t="shared" si="15"/>
        <v>0</v>
      </c>
      <c r="Q40" s="144">
        <f t="shared" si="10"/>
        <v>0</v>
      </c>
    </row>
    <row r="41" spans="1:17" ht="15.75" thickBot="1">
      <c r="A41" s="175"/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7"/>
    </row>
    <row r="42" spans="1:17" ht="17.25" thickBot="1" thickTop="1">
      <c r="A42" s="393" t="s">
        <v>106</v>
      </c>
      <c r="B42" s="177">
        <f aca="true" t="shared" si="16" ref="B42:P42">SUM(B8-B27)</f>
        <v>0</v>
      </c>
      <c r="C42" s="178">
        <f t="shared" si="16"/>
        <v>0</v>
      </c>
      <c r="D42" s="114">
        <f t="shared" si="16"/>
        <v>0</v>
      </c>
      <c r="E42" s="176">
        <f t="shared" si="16"/>
        <v>0</v>
      </c>
      <c r="F42" s="177">
        <f t="shared" si="16"/>
        <v>0</v>
      </c>
      <c r="G42" s="178">
        <f t="shared" si="16"/>
        <v>0</v>
      </c>
      <c r="H42" s="114">
        <f t="shared" si="16"/>
        <v>0</v>
      </c>
      <c r="I42" s="177">
        <f t="shared" si="16"/>
        <v>0</v>
      </c>
      <c r="J42" s="178">
        <f t="shared" si="16"/>
        <v>0</v>
      </c>
      <c r="K42" s="114">
        <f t="shared" si="16"/>
        <v>0</v>
      </c>
      <c r="L42" s="176">
        <f t="shared" si="16"/>
        <v>0</v>
      </c>
      <c r="M42" s="179">
        <f t="shared" si="16"/>
        <v>0</v>
      </c>
      <c r="N42" s="176">
        <f t="shared" si="16"/>
        <v>0</v>
      </c>
      <c r="O42" s="176">
        <f t="shared" si="16"/>
        <v>0</v>
      </c>
      <c r="P42" s="176">
        <f t="shared" si="16"/>
        <v>0</v>
      </c>
      <c r="Q42" s="116">
        <f>SUM(E42+H42+K42+L42+N42+M42+O42+P42)</f>
        <v>0</v>
      </c>
    </row>
    <row r="43" spans="1:20" ht="16.5" thickBot="1">
      <c r="A43" s="414" t="s">
        <v>107</v>
      </c>
      <c r="B43" s="181">
        <f aca="true" t="shared" si="17" ref="B43:P43">SUM(B25-B40)</f>
        <v>0</v>
      </c>
      <c r="C43" s="182">
        <f t="shared" si="17"/>
        <v>0</v>
      </c>
      <c r="D43" s="183">
        <f t="shared" si="17"/>
        <v>0</v>
      </c>
      <c r="E43" s="180">
        <f t="shared" si="17"/>
        <v>0</v>
      </c>
      <c r="F43" s="181">
        <f t="shared" si="17"/>
        <v>0</v>
      </c>
      <c r="G43" s="182">
        <f t="shared" si="17"/>
        <v>0</v>
      </c>
      <c r="H43" s="183">
        <f t="shared" si="17"/>
        <v>0</v>
      </c>
      <c r="I43" s="181">
        <f t="shared" si="17"/>
        <v>0</v>
      </c>
      <c r="J43" s="182">
        <f t="shared" si="17"/>
        <v>0</v>
      </c>
      <c r="K43" s="183">
        <f t="shared" si="17"/>
        <v>0</v>
      </c>
      <c r="L43" s="180">
        <f t="shared" si="17"/>
        <v>0</v>
      </c>
      <c r="M43" s="184">
        <f t="shared" si="17"/>
        <v>0</v>
      </c>
      <c r="N43" s="180">
        <f t="shared" si="17"/>
        <v>0</v>
      </c>
      <c r="O43" s="180">
        <f t="shared" si="17"/>
        <v>0</v>
      </c>
      <c r="P43" s="180">
        <f t="shared" si="17"/>
        <v>0</v>
      </c>
      <c r="Q43" s="185">
        <f>SUM(E43+H43+K43+L43+N43+M43+O43+P43)</f>
        <v>0</v>
      </c>
      <c r="T43" s="415"/>
    </row>
    <row r="44" ht="13.5" thickTop="1">
      <c r="T44" s="417"/>
    </row>
    <row r="45" ht="12.75">
      <c r="T45" s="417"/>
    </row>
    <row r="46" ht="12.75">
      <c r="T46" s="417"/>
    </row>
    <row r="47" ht="12.75">
      <c r="T47" s="417"/>
    </row>
    <row r="48" ht="12.75">
      <c r="T48" s="418"/>
    </row>
    <row r="49" ht="12.75">
      <c r="T49" s="417"/>
    </row>
    <row r="50" ht="12.75">
      <c r="T50" s="419"/>
    </row>
    <row r="51" ht="12.75">
      <c r="T51" s="417"/>
    </row>
    <row r="52" ht="12.75">
      <c r="T52" s="417"/>
    </row>
    <row r="53" ht="12.75">
      <c r="T53" s="417"/>
    </row>
    <row r="54" ht="12.75">
      <c r="T54" s="417"/>
    </row>
  </sheetData>
  <sheetProtection/>
  <mergeCells count="4">
    <mergeCell ref="E1:M1"/>
    <mergeCell ref="B6:D6"/>
    <mergeCell ref="I6:K6"/>
    <mergeCell ref="L6:L7"/>
  </mergeCells>
  <printOptions horizontalCentered="1"/>
  <pageMargins left="0.2362204724409449" right="0.2362204724409449" top="0.64" bottom="0.1968503937007874" header="0.55" footer="0.15748031496062992"/>
  <pageSetup blackAndWhite="1" horizontalDpi="600" verticalDpi="600" orientation="landscape" paperSize="9" scale="70" r:id="rId1"/>
  <ignoredErrors>
    <ignoredError sqref="E15:J15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33"/>
  <sheetViews>
    <sheetView zoomScalePageLayoutView="0" workbookViewId="0" topLeftCell="A1">
      <selection activeCell="D34" sqref="D34"/>
    </sheetView>
  </sheetViews>
  <sheetFormatPr defaultColWidth="9.00390625" defaultRowHeight="12.75"/>
  <cols>
    <col min="1" max="1" width="5.625" style="87" customWidth="1"/>
    <col min="2" max="2" width="45.625" style="80" customWidth="1"/>
    <col min="3" max="3" width="17.00390625" style="81" customWidth="1"/>
    <col min="4" max="4" width="16.125" style="81" customWidth="1"/>
    <col min="5" max="5" width="14.375" style="81" customWidth="1"/>
    <col min="6" max="6" width="9.125" style="81" customWidth="1"/>
    <col min="7" max="7" width="14.00390625" style="81" bestFit="1" customWidth="1"/>
    <col min="8" max="8" width="10.25390625" style="81" bestFit="1" customWidth="1"/>
    <col min="9" max="16384" width="9.125" style="81" customWidth="1"/>
  </cols>
  <sheetData>
    <row r="1" ht="12.75">
      <c r="A1" s="93" t="s">
        <v>301</v>
      </c>
    </row>
    <row r="2" ht="22.5" customHeight="1">
      <c r="B2" s="191">
        <f>+Alapadatok!B2</f>
        <v>0</v>
      </c>
    </row>
    <row r="3" spans="1:2" s="191" customFormat="1" ht="12.75">
      <c r="A3" s="556"/>
      <c r="B3" s="190"/>
    </row>
    <row r="4" spans="1:5" s="192" customFormat="1" ht="15.75">
      <c r="A4" s="961" t="s">
        <v>695</v>
      </c>
      <c r="B4" s="961"/>
      <c r="C4" s="961"/>
      <c r="D4" s="961"/>
      <c r="E4" s="961"/>
    </row>
    <row r="5" spans="1:5" s="192" customFormat="1" ht="15.75">
      <c r="A5" s="962" t="str">
        <f>CONCATENATE(Alapadatok!B11," évi")</f>
        <v> évi</v>
      </c>
      <c r="B5" s="962"/>
      <c r="C5" s="962"/>
      <c r="D5" s="962"/>
      <c r="E5" s="962"/>
    </row>
    <row r="6" ht="13.5" thickBot="1"/>
    <row r="7" spans="1:5" ht="17.25" customHeight="1" thickBot="1">
      <c r="A7" s="1049" t="s">
        <v>701</v>
      </c>
      <c r="B7" s="1050"/>
      <c r="C7" s="1050"/>
      <c r="D7" s="1050"/>
      <c r="E7" s="1051"/>
    </row>
    <row r="8" ht="13.5" thickBot="1">
      <c r="E8" s="188" t="s">
        <v>628</v>
      </c>
    </row>
    <row r="9" spans="1:5" s="189" customFormat="1" ht="12.75" customHeight="1">
      <c r="A9" s="963" t="s">
        <v>7</v>
      </c>
      <c r="B9" s="1052" t="s">
        <v>696</v>
      </c>
      <c r="C9" s="965" t="s">
        <v>697</v>
      </c>
      <c r="D9" s="965" t="s">
        <v>699</v>
      </c>
      <c r="E9" s="967" t="s">
        <v>700</v>
      </c>
    </row>
    <row r="10" spans="1:5" s="82" customFormat="1" ht="57" customHeight="1">
      <c r="A10" s="964"/>
      <c r="B10" s="1053"/>
      <c r="C10" s="966"/>
      <c r="D10" s="966"/>
      <c r="E10" s="968"/>
    </row>
    <row r="11" spans="1:5" ht="15" customHeight="1">
      <c r="A11" s="366" t="s">
        <v>128</v>
      </c>
      <c r="B11" s="591" t="s">
        <v>698</v>
      </c>
      <c r="C11" s="595"/>
      <c r="D11" s="595"/>
      <c r="E11" s="654"/>
    </row>
    <row r="12" spans="1:5" ht="15" customHeight="1">
      <c r="A12" s="366" t="s">
        <v>129</v>
      </c>
      <c r="B12" s="591" t="s">
        <v>706</v>
      </c>
      <c r="C12" s="595"/>
      <c r="D12" s="595"/>
      <c r="E12" s="654">
        <f>C12-D12</f>
        <v>0</v>
      </c>
    </row>
    <row r="13" spans="1:6" ht="12.75">
      <c r="A13" s="366" t="s">
        <v>130</v>
      </c>
      <c r="B13" s="591"/>
      <c r="C13" s="592"/>
      <c r="D13" s="592"/>
      <c r="E13" s="651"/>
      <c r="F13" s="553"/>
    </row>
    <row r="14" spans="1:5" ht="12.75">
      <c r="A14" s="88" t="s">
        <v>131</v>
      </c>
      <c r="B14" s="591"/>
      <c r="C14" s="592"/>
      <c r="D14" s="592"/>
      <c r="E14" s="651"/>
    </row>
    <row r="15" spans="1:5" ht="30" customHeight="1" thickBot="1">
      <c r="A15" s="655" t="s">
        <v>132</v>
      </c>
      <c r="B15" s="656"/>
      <c r="C15" s="657"/>
      <c r="D15" s="657"/>
      <c r="E15" s="658"/>
    </row>
    <row r="16" spans="1:5" ht="16.5" thickBot="1">
      <c r="A16" s="659" t="s">
        <v>133</v>
      </c>
      <c r="B16" s="600" t="s">
        <v>40</v>
      </c>
      <c r="C16" s="596">
        <f>SUM(C11:C14)-SUM(C15:C15)</f>
        <v>0</v>
      </c>
      <c r="D16" s="596">
        <f>SUM(D11:D14)-SUM(D15:D15)</f>
        <v>0</v>
      </c>
      <c r="E16" s="596">
        <f>SUM(E11:E14)-SUM(E15:E15)</f>
        <v>0</v>
      </c>
    </row>
    <row r="17" spans="1:5" ht="15.75" thickBot="1">
      <c r="A17" s="597"/>
      <c r="B17" s="598"/>
      <c r="C17" s="599"/>
      <c r="D17" s="599"/>
      <c r="E17" s="599"/>
    </row>
    <row r="18" spans="1:5" ht="15.75" thickBot="1">
      <c r="A18" s="1049" t="s">
        <v>702</v>
      </c>
      <c r="B18" s="1050"/>
      <c r="C18" s="1050"/>
      <c r="D18" s="1050"/>
      <c r="E18" s="1051"/>
    </row>
    <row r="19" ht="19.5" customHeight="1" thickBot="1">
      <c r="E19" s="188" t="s">
        <v>628</v>
      </c>
    </row>
    <row r="20" spans="1:5" ht="12.75" customHeight="1">
      <c r="A20" s="963" t="s">
        <v>7</v>
      </c>
      <c r="B20" s="1052" t="s">
        <v>696</v>
      </c>
      <c r="C20" s="965" t="s">
        <v>703</v>
      </c>
      <c r="D20" s="965" t="s">
        <v>704</v>
      </c>
      <c r="E20" s="967" t="s">
        <v>705</v>
      </c>
    </row>
    <row r="21" spans="1:5" ht="53.25" customHeight="1">
      <c r="A21" s="964"/>
      <c r="B21" s="1053"/>
      <c r="C21" s="966"/>
      <c r="D21" s="966"/>
      <c r="E21" s="968"/>
    </row>
    <row r="22" spans="1:5" ht="12.75">
      <c r="A22" s="366" t="s">
        <v>128</v>
      </c>
      <c r="B22" s="591" t="s">
        <v>698</v>
      </c>
      <c r="C22" s="595">
        <v>0</v>
      </c>
      <c r="D22" s="595">
        <v>0</v>
      </c>
      <c r="E22" s="654">
        <f>SUM(C22:D22)</f>
        <v>0</v>
      </c>
    </row>
    <row r="23" spans="1:8" ht="12.75">
      <c r="A23" s="366" t="s">
        <v>129</v>
      </c>
      <c r="B23" s="591" t="s">
        <v>706</v>
      </c>
      <c r="C23" s="595"/>
      <c r="D23" s="595"/>
      <c r="E23" s="654">
        <f>SUM(C23:D23)</f>
        <v>0</v>
      </c>
      <c r="G23" s="599"/>
      <c r="H23" s="602"/>
    </row>
    <row r="24" spans="1:5" ht="12.75">
      <c r="A24" s="366" t="s">
        <v>130</v>
      </c>
      <c r="B24" s="591"/>
      <c r="C24" s="592"/>
      <c r="D24" s="592"/>
      <c r="E24" s="651"/>
    </row>
    <row r="25" spans="1:5" ht="12.75">
      <c r="A25" s="88" t="s">
        <v>131</v>
      </c>
      <c r="B25" s="591"/>
      <c r="C25" s="592"/>
      <c r="D25" s="592"/>
      <c r="E25" s="651"/>
    </row>
    <row r="26" spans="1:5" ht="13.5" thickBot="1">
      <c r="A26" s="655" t="s">
        <v>132</v>
      </c>
      <c r="B26" s="656"/>
      <c r="C26" s="657"/>
      <c r="D26" s="657"/>
      <c r="E26" s="658"/>
    </row>
    <row r="27" spans="1:5" ht="16.5" thickBot="1">
      <c r="A27" s="659" t="s">
        <v>133</v>
      </c>
      <c r="B27" s="600" t="s">
        <v>40</v>
      </c>
      <c r="C27" s="596">
        <f>SUM(C22:C25)-SUM(C26:C26)</f>
        <v>0</v>
      </c>
      <c r="D27" s="596">
        <f>SUM(D22:D25)-SUM(D26:D26)</f>
        <v>0</v>
      </c>
      <c r="E27" s="596">
        <f>SUM(E22:E25)-SUM(E26:E26)</f>
        <v>0</v>
      </c>
    </row>
    <row r="29" spans="1:2" ht="12.75">
      <c r="A29" s="87" t="s">
        <v>293</v>
      </c>
      <c r="B29" s="80">
        <f>+Alapadatok!B13</f>
        <v>0</v>
      </c>
    </row>
    <row r="31" ht="12.75">
      <c r="C31" s="81" t="s">
        <v>291</v>
      </c>
    </row>
    <row r="32" spans="4:5" ht="12.75">
      <c r="D32" s="247"/>
      <c r="E32" s="247"/>
    </row>
    <row r="33" spans="4:5" ht="12.75">
      <c r="D33" s="960" t="s">
        <v>857</v>
      </c>
      <c r="E33" s="960"/>
    </row>
  </sheetData>
  <sheetProtection selectLockedCells="1"/>
  <mergeCells count="15">
    <mergeCell ref="A4:E4"/>
    <mergeCell ref="A5:E5"/>
    <mergeCell ref="A9:A10"/>
    <mergeCell ref="B9:B10"/>
    <mergeCell ref="C9:C10"/>
    <mergeCell ref="D9:D10"/>
    <mergeCell ref="E9:E10"/>
    <mergeCell ref="A7:E7"/>
    <mergeCell ref="D33:E33"/>
    <mergeCell ref="A18:E18"/>
    <mergeCell ref="A20:A21"/>
    <mergeCell ref="B20:B21"/>
    <mergeCell ref="C20:C21"/>
    <mergeCell ref="D20:D21"/>
    <mergeCell ref="E20:E21"/>
  </mergeCells>
  <printOptions horizontalCentered="1" verticalCentered="1"/>
  <pageMargins left="0.48" right="0.41" top="0.7480314960629921" bottom="3.35" header="0.31496062992125984" footer="0.31496062992125984"/>
  <pageSetup fitToHeight="1" fitToWidth="1" horizontalDpi="600" verticalDpi="600" orientation="portrait" paperSize="9" scale="96" r:id="rId1"/>
  <ignoredErrors>
    <ignoredError sqref="E12 E22:E23" unlocked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38"/>
  <sheetViews>
    <sheetView showZeros="0" zoomScalePageLayoutView="0" workbookViewId="0" topLeftCell="A16">
      <selection activeCell="S37" sqref="S37"/>
    </sheetView>
  </sheetViews>
  <sheetFormatPr defaultColWidth="9.00390625" defaultRowHeight="12.75"/>
  <cols>
    <col min="1" max="1" width="5.625" style="87" customWidth="1"/>
    <col min="2" max="2" width="45.625" style="80" customWidth="1"/>
    <col min="3" max="8" width="12.375" style="81" customWidth="1"/>
    <col min="9" max="16384" width="9.125" style="81" customWidth="1"/>
  </cols>
  <sheetData>
    <row r="1" ht="12.75">
      <c r="A1" s="93" t="s">
        <v>301</v>
      </c>
    </row>
    <row r="2" ht="22.5" customHeight="1">
      <c r="B2" s="191">
        <f>+Alapadatok!B2</f>
        <v>0</v>
      </c>
    </row>
    <row r="3" spans="1:2" s="191" customFormat="1" ht="12.75">
      <c r="A3" s="661"/>
      <c r="B3" s="190"/>
    </row>
    <row r="4" spans="1:8" s="192" customFormat="1" ht="15.75">
      <c r="A4" s="961" t="s">
        <v>789</v>
      </c>
      <c r="B4" s="961"/>
      <c r="C4" s="961"/>
      <c r="D4" s="961"/>
      <c r="E4" s="961"/>
      <c r="F4" s="961"/>
      <c r="G4" s="961"/>
      <c r="H4" s="961"/>
    </row>
    <row r="5" spans="1:8" s="192" customFormat="1" ht="15.75">
      <c r="A5" s="962" t="str">
        <f>CONCATENATE(Alapadatok!B11," évi")</f>
        <v> évi</v>
      </c>
      <c r="B5" s="962"/>
      <c r="C5" s="962"/>
      <c r="D5" s="962"/>
      <c r="E5" s="962" t="e">
        <f>CONCATENATE(Alapadatok!#REF!," évi")</f>
        <v>#REF!</v>
      </c>
      <c r="F5" s="962"/>
      <c r="G5" s="962"/>
      <c r="H5" s="962"/>
    </row>
    <row r="8" ht="13.5" thickBot="1">
      <c r="H8" s="188" t="s">
        <v>628</v>
      </c>
    </row>
    <row r="9" spans="1:8" s="660" customFormat="1" ht="25.5" customHeight="1">
      <c r="A9" s="1067" t="s">
        <v>7</v>
      </c>
      <c r="B9" s="1078" t="s">
        <v>45</v>
      </c>
      <c r="C9" s="678" t="s">
        <v>790</v>
      </c>
      <c r="D9" s="678" t="s">
        <v>791</v>
      </c>
      <c r="E9" s="678" t="s">
        <v>792</v>
      </c>
      <c r="F9" s="678" t="s">
        <v>793</v>
      </c>
      <c r="G9" s="678" t="s">
        <v>794</v>
      </c>
      <c r="H9" s="679" t="s">
        <v>40</v>
      </c>
    </row>
    <row r="10" spans="1:8" s="82" customFormat="1" ht="13.5" customHeight="1" thickBot="1">
      <c r="A10" s="1068"/>
      <c r="B10" s="1079"/>
      <c r="C10" s="662" t="s">
        <v>12</v>
      </c>
      <c r="D10" s="662" t="s">
        <v>13</v>
      </c>
      <c r="E10" s="662" t="s">
        <v>14</v>
      </c>
      <c r="F10" s="662" t="s">
        <v>15</v>
      </c>
      <c r="G10" s="662" t="s">
        <v>16</v>
      </c>
      <c r="H10" s="663" t="s">
        <v>24</v>
      </c>
    </row>
    <row r="11" spans="1:8" ht="20.25" customHeight="1" thickBot="1">
      <c r="A11" s="668" t="s">
        <v>128</v>
      </c>
      <c r="B11" s="85" t="s">
        <v>795</v>
      </c>
      <c r="C11" s="485"/>
      <c r="D11" s="485"/>
      <c r="E11" s="485"/>
      <c r="F11" s="485"/>
      <c r="G11" s="485"/>
      <c r="H11" s="486">
        <f>SUM(C11:G11)</f>
        <v>0</v>
      </c>
    </row>
    <row r="12" spans="1:8" ht="15" customHeight="1">
      <c r="A12" s="670"/>
      <c r="B12" s="675" t="s">
        <v>796</v>
      </c>
      <c r="C12" s="674"/>
      <c r="D12" s="677"/>
      <c r="E12" s="677"/>
      <c r="F12" s="677"/>
      <c r="G12" s="677"/>
      <c r="H12" s="673"/>
    </row>
    <row r="13" spans="1:8" ht="15" customHeight="1">
      <c r="A13" s="672" t="s">
        <v>129</v>
      </c>
      <c r="B13" s="676" t="s">
        <v>797</v>
      </c>
      <c r="C13" s="487"/>
      <c r="D13" s="487"/>
      <c r="E13" s="487"/>
      <c r="F13" s="487"/>
      <c r="G13" s="487"/>
      <c r="H13" s="488">
        <f>SUM(C13:G13)</f>
        <v>0</v>
      </c>
    </row>
    <row r="14" spans="1:8" ht="15" customHeight="1">
      <c r="A14" s="669" t="s">
        <v>130</v>
      </c>
      <c r="B14" s="664" t="s">
        <v>798</v>
      </c>
      <c r="C14" s="483"/>
      <c r="D14" s="483"/>
      <c r="E14" s="483"/>
      <c r="F14" s="483"/>
      <c r="G14" s="483"/>
      <c r="H14" s="484">
        <f>SUM(C14:G14)</f>
        <v>0</v>
      </c>
    </row>
    <row r="15" spans="1:8" ht="15" customHeight="1" thickBot="1">
      <c r="A15" s="669" t="s">
        <v>131</v>
      </c>
      <c r="B15" s="664" t="s">
        <v>799</v>
      </c>
      <c r="C15" s="483"/>
      <c r="D15" s="483"/>
      <c r="E15" s="483"/>
      <c r="F15" s="483"/>
      <c r="G15" s="483"/>
      <c r="H15" s="484">
        <f>SUM(C15:G15)</f>
        <v>0</v>
      </c>
    </row>
    <row r="16" spans="1:8" ht="20.25" customHeight="1" thickBot="1">
      <c r="A16" s="668" t="s">
        <v>132</v>
      </c>
      <c r="B16" s="85" t="s">
        <v>800</v>
      </c>
      <c r="C16" s="485"/>
      <c r="D16" s="485"/>
      <c r="E16" s="485"/>
      <c r="F16" s="485"/>
      <c r="G16" s="485"/>
      <c r="H16" s="486">
        <f>SUM(C16:G16)</f>
        <v>0</v>
      </c>
    </row>
    <row r="17" spans="1:8" ht="15" customHeight="1">
      <c r="A17" s="670"/>
      <c r="B17" s="675" t="s">
        <v>796</v>
      </c>
      <c r="C17" s="674"/>
      <c r="D17" s="674"/>
      <c r="E17" s="674"/>
      <c r="F17" s="674"/>
      <c r="G17" s="674"/>
      <c r="H17" s="673"/>
    </row>
    <row r="18" spans="1:8" ht="15" customHeight="1" thickBot="1">
      <c r="A18" s="671" t="s">
        <v>133</v>
      </c>
      <c r="B18" s="665" t="s">
        <v>801</v>
      </c>
      <c r="C18" s="666"/>
      <c r="D18" s="666"/>
      <c r="E18" s="666"/>
      <c r="F18" s="666"/>
      <c r="G18" s="666"/>
      <c r="H18" s="667">
        <f>SUM(C18:G18)</f>
        <v>0</v>
      </c>
    </row>
    <row r="19" ht="13.5" thickBot="1"/>
    <row r="20" spans="1:8" s="660" customFormat="1" ht="25.5" customHeight="1">
      <c r="A20" s="1067" t="s">
        <v>7</v>
      </c>
      <c r="B20" s="1069" t="s">
        <v>45</v>
      </c>
      <c r="C20" s="1070"/>
      <c r="D20" s="1070"/>
      <c r="E20" s="1070"/>
      <c r="F20" s="1052"/>
      <c r="G20" s="1074" t="s">
        <v>794</v>
      </c>
      <c r="H20" s="1075"/>
    </row>
    <row r="21" spans="1:8" s="82" customFormat="1" ht="13.5" customHeight="1">
      <c r="A21" s="1068"/>
      <c r="B21" s="1071" t="s">
        <v>12</v>
      </c>
      <c r="C21" s="1072"/>
      <c r="D21" s="1072"/>
      <c r="E21" s="1072"/>
      <c r="F21" s="1073"/>
      <c r="G21" s="1076" t="s">
        <v>13</v>
      </c>
      <c r="H21" s="1077"/>
    </row>
    <row r="22" spans="1:8" s="82" customFormat="1" ht="18" customHeight="1">
      <c r="A22" s="1056" t="s">
        <v>805</v>
      </c>
      <c r="B22" s="1057"/>
      <c r="C22" s="1057"/>
      <c r="D22" s="1057"/>
      <c r="E22" s="1057"/>
      <c r="F22" s="1057"/>
      <c r="G22" s="1057"/>
      <c r="H22" s="1058"/>
    </row>
    <row r="23" spans="1:8" ht="30" customHeight="1">
      <c r="A23" s="672" t="s">
        <v>417</v>
      </c>
      <c r="B23" s="1064" t="s">
        <v>802</v>
      </c>
      <c r="C23" s="1065"/>
      <c r="D23" s="1065"/>
      <c r="E23" s="1065"/>
      <c r="F23" s="1066"/>
      <c r="G23" s="1054"/>
      <c r="H23" s="1055"/>
    </row>
    <row r="24" spans="1:8" ht="20.25" customHeight="1">
      <c r="A24" s="669" t="s">
        <v>129</v>
      </c>
      <c r="B24" s="1064" t="s">
        <v>803</v>
      </c>
      <c r="C24" s="1065"/>
      <c r="D24" s="1065"/>
      <c r="E24" s="1065"/>
      <c r="F24" s="1066"/>
      <c r="G24" s="1054"/>
      <c r="H24" s="1055"/>
    </row>
    <row r="25" spans="1:8" ht="20.25" customHeight="1">
      <c r="A25" s="669" t="s">
        <v>130</v>
      </c>
      <c r="B25" s="1064" t="s">
        <v>804</v>
      </c>
      <c r="C25" s="1065"/>
      <c r="D25" s="1065"/>
      <c r="E25" s="1065"/>
      <c r="F25" s="1066"/>
      <c r="G25" s="1054"/>
      <c r="H25" s="1055"/>
    </row>
    <row r="26" spans="1:8" s="82" customFormat="1" ht="18" customHeight="1">
      <c r="A26" s="1056" t="s">
        <v>806</v>
      </c>
      <c r="B26" s="1057"/>
      <c r="C26" s="1057"/>
      <c r="D26" s="1057"/>
      <c r="E26" s="1057"/>
      <c r="F26" s="1057"/>
      <c r="G26" s="1057"/>
      <c r="H26" s="1058"/>
    </row>
    <row r="27" spans="1:8" ht="30" customHeight="1">
      <c r="A27" s="672" t="s">
        <v>131</v>
      </c>
      <c r="B27" s="1064" t="s">
        <v>807</v>
      </c>
      <c r="C27" s="1065"/>
      <c r="D27" s="1065"/>
      <c r="E27" s="1065"/>
      <c r="F27" s="1066"/>
      <c r="G27" s="1054"/>
      <c r="H27" s="1055"/>
    </row>
    <row r="28" spans="1:8" ht="20.25" customHeight="1">
      <c r="A28" s="669" t="s">
        <v>132</v>
      </c>
      <c r="B28" s="1064" t="s">
        <v>808</v>
      </c>
      <c r="C28" s="1065"/>
      <c r="D28" s="1065"/>
      <c r="E28" s="1065"/>
      <c r="F28" s="1066"/>
      <c r="G28" s="1054"/>
      <c r="H28" s="1055"/>
    </row>
    <row r="29" spans="1:8" ht="20.25" customHeight="1">
      <c r="A29" s="669" t="s">
        <v>133</v>
      </c>
      <c r="B29" s="1064" t="s">
        <v>804</v>
      </c>
      <c r="C29" s="1065"/>
      <c r="D29" s="1065"/>
      <c r="E29" s="1065"/>
      <c r="F29" s="1066"/>
      <c r="G29" s="1054"/>
      <c r="H29" s="1055"/>
    </row>
    <row r="30" spans="1:8" s="82" customFormat="1" ht="18" customHeight="1">
      <c r="A30" s="1056" t="s">
        <v>809</v>
      </c>
      <c r="B30" s="1057"/>
      <c r="C30" s="1057"/>
      <c r="D30" s="1057"/>
      <c r="E30" s="1057"/>
      <c r="F30" s="1057"/>
      <c r="G30" s="1057"/>
      <c r="H30" s="1058"/>
    </row>
    <row r="31" spans="1:8" ht="30" customHeight="1">
      <c r="A31" s="672" t="s">
        <v>134</v>
      </c>
      <c r="B31" s="1064" t="s">
        <v>810</v>
      </c>
      <c r="C31" s="1065"/>
      <c r="D31" s="1065"/>
      <c r="E31" s="1065"/>
      <c r="F31" s="1066"/>
      <c r="G31" s="1054"/>
      <c r="H31" s="1055"/>
    </row>
    <row r="32" spans="1:8" ht="20.25" customHeight="1" thickBot="1">
      <c r="A32" s="680" t="s">
        <v>135</v>
      </c>
      <c r="B32" s="1059" t="s">
        <v>811</v>
      </c>
      <c r="C32" s="1060"/>
      <c r="D32" s="1060"/>
      <c r="E32" s="1060"/>
      <c r="F32" s="1061"/>
      <c r="G32" s="1062"/>
      <c r="H32" s="1063"/>
    </row>
    <row r="33" ht="26.25" customHeight="1"/>
    <row r="34" spans="1:2" ht="12.75">
      <c r="A34" s="87" t="s">
        <v>293</v>
      </c>
      <c r="B34" s="80">
        <f>+Alapadatok!B13</f>
        <v>0</v>
      </c>
    </row>
    <row r="35" ht="33" customHeight="1"/>
    <row r="36" ht="12.75">
      <c r="C36" s="81" t="s">
        <v>291</v>
      </c>
    </row>
    <row r="37" spans="4:8" ht="12.75">
      <c r="D37" s="247"/>
      <c r="E37" s="247"/>
      <c r="F37" s="247"/>
      <c r="G37" s="247"/>
      <c r="H37" s="247"/>
    </row>
    <row r="38" spans="4:8" ht="12.75">
      <c r="D38" s="960" t="s">
        <v>857</v>
      </c>
      <c r="E38" s="960"/>
      <c r="F38" s="960"/>
      <c r="G38" s="960"/>
      <c r="H38" s="960"/>
    </row>
  </sheetData>
  <sheetProtection selectLockedCells="1"/>
  <mergeCells count="29">
    <mergeCell ref="B9:B10"/>
    <mergeCell ref="A9:A10"/>
    <mergeCell ref="A4:H4"/>
    <mergeCell ref="A5:H5"/>
    <mergeCell ref="B23:F23"/>
    <mergeCell ref="G23:H23"/>
    <mergeCell ref="A22:H22"/>
    <mergeCell ref="A20:A21"/>
    <mergeCell ref="B20:F20"/>
    <mergeCell ref="B21:F21"/>
    <mergeCell ref="G20:H20"/>
    <mergeCell ref="G21:H21"/>
    <mergeCell ref="B27:F27"/>
    <mergeCell ref="G27:H27"/>
    <mergeCell ref="B28:F28"/>
    <mergeCell ref="G28:H28"/>
    <mergeCell ref="B29:F29"/>
    <mergeCell ref="B24:F24"/>
    <mergeCell ref="G24:H24"/>
    <mergeCell ref="G29:H29"/>
    <mergeCell ref="A30:H30"/>
    <mergeCell ref="B32:F32"/>
    <mergeCell ref="G32:H32"/>
    <mergeCell ref="D38:H38"/>
    <mergeCell ref="B25:F25"/>
    <mergeCell ref="G25:H25"/>
    <mergeCell ref="B31:F31"/>
    <mergeCell ref="G31:H31"/>
    <mergeCell ref="A26:H26"/>
  </mergeCells>
  <printOptions horizontalCentered="1" verticalCentered="1"/>
  <pageMargins left="0.48" right="0.41" top="0.7480314960629921" bottom="3.35" header="0.31496062992125984" footer="0.31496062992125984"/>
  <pageSetup fitToHeight="1" fitToWidth="1" horizontalDpi="600" verticalDpi="600" orientation="portrait" paperSize="9" scale="76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M30" sqref="M30"/>
    </sheetView>
  </sheetViews>
  <sheetFormatPr defaultColWidth="9.00390625" defaultRowHeight="12.75"/>
  <cols>
    <col min="1" max="1" width="4.75390625" style="225" bestFit="1" customWidth="1"/>
    <col min="2" max="2" width="51.75390625" style="211" customWidth="1"/>
    <col min="3" max="3" width="11.75390625" style="0" customWidth="1"/>
    <col min="4" max="4" width="2.125" style="0" bestFit="1" customWidth="1"/>
    <col min="5" max="5" width="51.75390625" style="211" customWidth="1"/>
    <col min="6" max="6" width="11.75390625" style="0" customWidth="1"/>
  </cols>
  <sheetData>
    <row r="1" spans="1:7" s="213" customFormat="1" ht="12.75">
      <c r="A1" s="213" t="s">
        <v>830</v>
      </c>
      <c r="B1" s="212" t="s">
        <v>45</v>
      </c>
      <c r="C1" s="213" t="s">
        <v>168</v>
      </c>
      <c r="E1" s="212" t="s">
        <v>45</v>
      </c>
      <c r="F1" s="213" t="s">
        <v>168</v>
      </c>
      <c r="G1" s="213" t="s">
        <v>169</v>
      </c>
    </row>
    <row r="2" spans="1:7" ht="25.5">
      <c r="A2" s="225" t="s">
        <v>128</v>
      </c>
      <c r="B2" s="211" t="s">
        <v>164</v>
      </c>
      <c r="C2" s="210">
        <f>+'3.1.7 Mérleg'!S19</f>
        <v>0</v>
      </c>
      <c r="D2" t="s">
        <v>159</v>
      </c>
      <c r="E2" s="211" t="s">
        <v>160</v>
      </c>
      <c r="F2" s="210">
        <f>'3.1.9 Immat.TE állományvált'!D42</f>
        <v>0</v>
      </c>
      <c r="G2" s="210">
        <f>+C2-F2</f>
        <v>0</v>
      </c>
    </row>
    <row r="3" spans="1:7" ht="25.5">
      <c r="A3" s="225" t="s">
        <v>129</v>
      </c>
      <c r="B3" s="211" t="s">
        <v>165</v>
      </c>
      <c r="C3" s="210">
        <f>+'3.1.7 Mérleg'!U19</f>
        <v>0</v>
      </c>
      <c r="D3" t="s">
        <v>159</v>
      </c>
      <c r="E3" s="211" t="s">
        <v>161</v>
      </c>
      <c r="F3" s="210">
        <f>'3.1.9 Immat.TE állományvált'!D43</f>
        <v>0</v>
      </c>
      <c r="G3" s="210">
        <f aca="true" t="shared" si="0" ref="G3:G17">+C3-F3</f>
        <v>0</v>
      </c>
    </row>
    <row r="4" spans="1:7" ht="25.5">
      <c r="A4" s="225" t="s">
        <v>130</v>
      </c>
      <c r="B4" s="211" t="s">
        <v>166</v>
      </c>
      <c r="C4" s="210">
        <f>+'3.1.7 Mérleg'!S20</f>
        <v>0</v>
      </c>
      <c r="D4" t="s">
        <v>159</v>
      </c>
      <c r="E4" s="211" t="s">
        <v>162</v>
      </c>
      <c r="F4" s="210">
        <f>'3.1.9 Immat.TE állományvált'!Q42</f>
        <v>0</v>
      </c>
      <c r="G4" s="210">
        <f t="shared" si="0"/>
        <v>0</v>
      </c>
    </row>
    <row r="5" spans="1:7" ht="25.5">
      <c r="A5" s="225" t="s">
        <v>131</v>
      </c>
      <c r="B5" s="211" t="s">
        <v>167</v>
      </c>
      <c r="C5" s="210">
        <f>+'3.1.7 Mérleg'!U20</f>
        <v>0</v>
      </c>
      <c r="D5" t="s">
        <v>159</v>
      </c>
      <c r="E5" s="211" t="s">
        <v>163</v>
      </c>
      <c r="F5" s="210">
        <f>'3.1.9 Immat.TE állományvált'!Q43</f>
        <v>0</v>
      </c>
      <c r="G5" s="210">
        <f t="shared" si="0"/>
        <v>0</v>
      </c>
    </row>
    <row r="6" spans="1:8" ht="25.5">
      <c r="A6" s="225" t="s">
        <v>132</v>
      </c>
      <c r="B6" s="211" t="s">
        <v>710</v>
      </c>
      <c r="C6" s="210">
        <f>'3.1.7 Mérleg'!S35</f>
        <v>0</v>
      </c>
      <c r="D6" t="s">
        <v>159</v>
      </c>
      <c r="E6" s="211" t="s">
        <v>713</v>
      </c>
      <c r="F6" s="210">
        <f>'3.1.8 Eredménylevezetés '!T33</f>
        <v>0</v>
      </c>
      <c r="G6" s="210">
        <f t="shared" si="0"/>
        <v>0</v>
      </c>
      <c r="H6" s="362"/>
    </row>
    <row r="7" spans="1:7" ht="25.5">
      <c r="A7" s="225" t="s">
        <v>133</v>
      </c>
      <c r="B7" s="211" t="s">
        <v>709</v>
      </c>
      <c r="C7" s="210">
        <f>'3.1.7 Mérleg'!U35</f>
        <v>0</v>
      </c>
      <c r="D7" t="s">
        <v>159</v>
      </c>
      <c r="E7" s="211" t="s">
        <v>714</v>
      </c>
      <c r="F7" s="210">
        <f>'3.1.8 Eredménylevezetés '!Z33</f>
        <v>0</v>
      </c>
      <c r="G7" s="210">
        <f t="shared" si="0"/>
        <v>0</v>
      </c>
    </row>
    <row r="8" spans="1:7" ht="25.5">
      <c r="A8" s="225" t="s">
        <v>134</v>
      </c>
      <c r="B8" s="211" t="s">
        <v>711</v>
      </c>
      <c r="C8" s="210">
        <f>'3.1.7 Mérleg'!S36</f>
        <v>0</v>
      </c>
      <c r="D8" t="s">
        <v>159</v>
      </c>
      <c r="E8" s="211" t="s">
        <v>715</v>
      </c>
      <c r="F8" s="210">
        <f>'3.1.8 Eredménylevezetés '!U33</f>
        <v>0</v>
      </c>
      <c r="G8" s="210">
        <f t="shared" si="0"/>
        <v>0</v>
      </c>
    </row>
    <row r="9" spans="1:7" ht="25.5">
      <c r="A9" s="225" t="s">
        <v>135</v>
      </c>
      <c r="B9" s="211" t="s">
        <v>712</v>
      </c>
      <c r="C9" s="210">
        <f>'3.1.7 Mérleg'!U36</f>
        <v>0</v>
      </c>
      <c r="D9" t="s">
        <v>159</v>
      </c>
      <c r="E9" s="211" t="s">
        <v>716</v>
      </c>
      <c r="F9" s="210">
        <f>'3.1.8 Eredménylevezetés '!AA33</f>
        <v>0</v>
      </c>
      <c r="G9" s="210">
        <f t="shared" si="0"/>
        <v>0</v>
      </c>
    </row>
    <row r="10" spans="1:7" ht="38.25">
      <c r="A10" s="225" t="s">
        <v>136</v>
      </c>
      <c r="B10" s="211" t="s">
        <v>780</v>
      </c>
      <c r="C10" s="210">
        <f>'3.1.2 Költségvetés'!Y210</f>
        <v>0</v>
      </c>
      <c r="D10" t="s">
        <v>159</v>
      </c>
      <c r="E10" s="211" t="s">
        <v>170</v>
      </c>
      <c r="F10" s="210">
        <f>'3.1.9 Immat.TE állományvált'!Q29</f>
        <v>0</v>
      </c>
      <c r="G10" s="210">
        <f t="shared" si="0"/>
        <v>0</v>
      </c>
    </row>
    <row r="11" spans="1:7" ht="24" customHeight="1">
      <c r="A11" s="225" t="s">
        <v>137</v>
      </c>
      <c r="B11" s="211" t="s">
        <v>814</v>
      </c>
      <c r="C11" s="210">
        <f>+'3.1.8 Eredménylevezetés '!AB16</f>
        <v>0</v>
      </c>
      <c r="D11" t="s">
        <v>159</v>
      </c>
      <c r="E11" s="211" t="s">
        <v>815</v>
      </c>
      <c r="F11" s="210">
        <f>+'3.1.11 Statisztika'!H11</f>
        <v>0</v>
      </c>
      <c r="G11" s="210">
        <f>+C11-F11</f>
        <v>0</v>
      </c>
    </row>
    <row r="12" spans="1:7" ht="24" customHeight="1">
      <c r="A12" s="225" t="s">
        <v>144</v>
      </c>
      <c r="B12" s="211" t="s">
        <v>826</v>
      </c>
      <c r="C12" s="210">
        <f>+'3.1.2 Költségvetés'!Y45</f>
        <v>0</v>
      </c>
      <c r="D12" t="s">
        <v>159</v>
      </c>
      <c r="E12" s="211" t="s">
        <v>820</v>
      </c>
      <c r="F12" s="210">
        <f>+'3.1.11 Statisztika'!D13</f>
        <v>0</v>
      </c>
      <c r="G12" s="210">
        <f>+C12-F12</f>
        <v>0</v>
      </c>
    </row>
    <row r="13" spans="1:7" ht="24" customHeight="1">
      <c r="A13" s="225" t="s">
        <v>145</v>
      </c>
      <c r="B13" s="211" t="s">
        <v>827</v>
      </c>
      <c r="C13" s="210">
        <f>+'3.1.2 Költségvetés'!Y46</f>
        <v>0</v>
      </c>
      <c r="D13" t="s">
        <v>159</v>
      </c>
      <c r="E13" s="211" t="s">
        <v>821</v>
      </c>
      <c r="F13" s="210">
        <f>+'3.1.11 Statisztika'!F13</f>
        <v>0</v>
      </c>
      <c r="G13" s="210">
        <f>+C13-F13</f>
        <v>0</v>
      </c>
    </row>
    <row r="14" spans="1:7" ht="24" customHeight="1">
      <c r="A14" s="225" t="s">
        <v>816</v>
      </c>
      <c r="B14" s="211" t="s">
        <v>828</v>
      </c>
      <c r="C14" s="210">
        <f>SUM('3.1.2 Költségvetés'!Y47:Y49)</f>
        <v>0</v>
      </c>
      <c r="D14" t="s">
        <v>159</v>
      </c>
      <c r="E14" s="211" t="s">
        <v>822</v>
      </c>
      <c r="F14" s="210">
        <f>+'3.1.11 Statisztika'!H14</f>
        <v>0</v>
      </c>
      <c r="G14" s="210">
        <f>+C14-F14</f>
        <v>0</v>
      </c>
    </row>
    <row r="15" spans="1:7" ht="24" customHeight="1">
      <c r="A15" s="225" t="s">
        <v>817</v>
      </c>
      <c r="B15" s="211" t="s">
        <v>829</v>
      </c>
      <c r="C15" s="210">
        <f>+'3.1.2 Költségvetés'!Y50</f>
        <v>0</v>
      </c>
      <c r="D15" t="s">
        <v>159</v>
      </c>
      <c r="E15" s="211" t="s">
        <v>825</v>
      </c>
      <c r="F15" s="210">
        <f>+'3.1.11 Statisztika'!H15</f>
        <v>0</v>
      </c>
      <c r="G15" s="210">
        <f>+C15-F15</f>
        <v>0</v>
      </c>
    </row>
    <row r="16" spans="1:7" ht="25.5">
      <c r="A16" s="225" t="s">
        <v>818</v>
      </c>
      <c r="B16" s="211" t="s">
        <v>812</v>
      </c>
      <c r="C16" s="210">
        <f>+'3.1.8 Eredménylevezetés '!AB24</f>
        <v>0</v>
      </c>
      <c r="D16" t="s">
        <v>159</v>
      </c>
      <c r="E16" s="211" t="s">
        <v>813</v>
      </c>
      <c r="F16" s="210">
        <f>+'3.1.11 Statisztika'!H16</f>
        <v>0</v>
      </c>
      <c r="G16" s="210">
        <f t="shared" si="0"/>
        <v>0</v>
      </c>
    </row>
    <row r="17" spans="1:7" ht="25.5">
      <c r="A17" s="225" t="s">
        <v>819</v>
      </c>
      <c r="B17" s="211" t="s">
        <v>823</v>
      </c>
      <c r="C17" s="210">
        <f>+'3.1.3 Egyszerusitett.pénzf.egy'!W34</f>
        <v>0</v>
      </c>
      <c r="E17" s="211" t="s">
        <v>824</v>
      </c>
      <c r="F17" s="210">
        <f>+'3.1.11 Statisztika'!H18</f>
        <v>0</v>
      </c>
      <c r="G17" s="210">
        <f t="shared" si="0"/>
        <v>0</v>
      </c>
    </row>
    <row r="18" spans="6:7" ht="12.75">
      <c r="F18" s="210"/>
      <c r="G18" s="210"/>
    </row>
    <row r="19" spans="6:7" ht="12.75">
      <c r="F19" s="210"/>
      <c r="G19" s="210"/>
    </row>
    <row r="20" ht="12.75">
      <c r="G20" s="210"/>
    </row>
    <row r="21" ht="12.75">
      <c r="G21" s="210"/>
    </row>
    <row r="22" ht="12.75">
      <c r="G22" s="210"/>
    </row>
    <row r="23" ht="12.75">
      <c r="G23" s="210"/>
    </row>
    <row r="24" ht="12.75">
      <c r="G24" s="210"/>
    </row>
    <row r="25" ht="12.75">
      <c r="G25" s="210"/>
    </row>
    <row r="26" ht="12.75">
      <c r="G26" s="210"/>
    </row>
    <row r="27" ht="12.75">
      <c r="G27" s="210"/>
    </row>
    <row r="28" ht="12.75">
      <c r="G28" s="210"/>
    </row>
    <row r="29" ht="12.75">
      <c r="G29" s="210"/>
    </row>
    <row r="30" ht="12.75">
      <c r="G30" s="210"/>
    </row>
    <row r="31" ht="12.75">
      <c r="G31" s="210"/>
    </row>
  </sheetData>
  <sheetProtection selectLockedCells="1" selectUnlockedCells="1"/>
  <printOptions gridLines="1"/>
  <pageMargins left="0.38" right="0.29" top="0.95" bottom="0.58" header="0.31496062992125984" footer="0.31496062992125984"/>
  <pageSetup horizontalDpi="600" verticalDpi="600" orientation="landscape" paperSize="9" r:id="rId1"/>
  <headerFooter>
    <oddHeader>&amp;LMagyarországi Evangélikus Egyház&amp;C
&amp;"Arial CE,Félkövér"&amp;12Egyeztetési összefüggések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20"/>
  <sheetViews>
    <sheetView zoomScale="110" zoomScaleNormal="110" zoomScalePageLayoutView="0" workbookViewId="0" topLeftCell="A1">
      <selection activeCell="A6" sqref="A6"/>
    </sheetView>
  </sheetViews>
  <sheetFormatPr defaultColWidth="9.00390625" defaultRowHeight="12.75"/>
  <cols>
    <col min="1" max="1" width="44.00390625" style="0" bestFit="1" customWidth="1"/>
    <col min="2" max="2" width="33.625" style="245" customWidth="1"/>
    <col min="3" max="21" width="3.75390625" style="234" customWidth="1"/>
    <col min="22" max="22" width="3.75390625" style="0" customWidth="1"/>
  </cols>
  <sheetData>
    <row r="1" spans="1:21" s="610" customFormat="1" ht="12.75">
      <c r="A1" s="610" t="s">
        <v>726</v>
      </c>
      <c r="B1" s="611"/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612"/>
      <c r="O1" s="612"/>
      <c r="P1" s="612"/>
      <c r="Q1" s="612"/>
      <c r="R1" s="612"/>
      <c r="S1" s="612"/>
      <c r="T1" s="612"/>
      <c r="U1" s="612"/>
    </row>
    <row r="2" spans="1:21" ht="12.75">
      <c r="A2" t="s">
        <v>283</v>
      </c>
      <c r="B2" s="250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</row>
    <row r="3" spans="1:21" ht="12.75">
      <c r="A3" t="s">
        <v>284</v>
      </c>
      <c r="B3" s="250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</row>
    <row r="4" spans="1:22" ht="12.75">
      <c r="A4" t="s">
        <v>285</v>
      </c>
      <c r="B4" s="246">
        <f>CONCATENATE(C4,D4,E4,F4,G4,H4,I4,J4,K4,L4,M4,N4,O4)</f>
      </c>
      <c r="C4" s="327"/>
      <c r="D4" s="327"/>
      <c r="E4" s="327"/>
      <c r="F4" s="327"/>
      <c r="G4" s="327"/>
      <c r="H4" s="327"/>
      <c r="I4" s="327"/>
      <c r="J4" s="327"/>
      <c r="K4" s="328"/>
      <c r="L4" s="327"/>
      <c r="M4" s="328"/>
      <c r="N4" s="327"/>
      <c r="O4" s="327"/>
      <c r="V4" s="234"/>
    </row>
    <row r="5" spans="1:21" ht="12.75">
      <c r="A5" t="s">
        <v>861</v>
      </c>
      <c r="B5" s="251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</row>
    <row r="6" spans="1:22" ht="12.75">
      <c r="A6" t="s">
        <v>286</v>
      </c>
      <c r="B6" s="246">
        <f>CONCATENATE(C6,D6,E6,F6,G6,H6,I6,J6,K6,L6,M6,N6,O6,P6,Q6,R6,S6,T6,U6,V6)</f>
      </c>
      <c r="C6" s="327"/>
      <c r="D6" s="327"/>
      <c r="E6" s="327"/>
      <c r="F6" s="327"/>
      <c r="G6" s="327"/>
      <c r="H6" s="327"/>
      <c r="I6" s="327"/>
      <c r="J6" s="327"/>
      <c r="K6" s="328"/>
      <c r="L6" s="327"/>
      <c r="M6" s="327"/>
      <c r="N6" s="327"/>
      <c r="O6" s="327"/>
      <c r="P6" s="328"/>
      <c r="Q6" s="327"/>
      <c r="R6" s="327"/>
      <c r="S6" s="327"/>
      <c r="T6" s="328"/>
      <c r="U6" s="327"/>
      <c r="V6" s="327"/>
    </row>
    <row r="7" spans="1:21" ht="12.75">
      <c r="A7" t="s">
        <v>288</v>
      </c>
      <c r="B7" s="250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</row>
    <row r="8" spans="1:21" ht="12.75">
      <c r="A8" t="s">
        <v>289</v>
      </c>
      <c r="B8" s="250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</row>
    <row r="9" spans="1:21" ht="12.75">
      <c r="A9" t="s">
        <v>292</v>
      </c>
      <c r="B9" s="252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</row>
    <row r="10" spans="1:21" ht="12.75">
      <c r="A10" t="s">
        <v>9</v>
      </c>
      <c r="B10" s="252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</row>
    <row r="11" spans="1:21" ht="12.75">
      <c r="A11" t="s">
        <v>11</v>
      </c>
      <c r="B11" s="250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</row>
    <row r="12" spans="1:21" ht="12.75">
      <c r="A12" t="s">
        <v>629</v>
      </c>
      <c r="B12" s="250"/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</row>
    <row r="13" spans="1:21" ht="12.75">
      <c r="A13" t="s">
        <v>630</v>
      </c>
      <c r="B13" s="250"/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</row>
    <row r="14" spans="2:21" ht="12.75">
      <c r="B14" s="329"/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</row>
    <row r="15" spans="1:21" ht="12.75">
      <c r="A15" t="s">
        <v>631</v>
      </c>
      <c r="B15" s="329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</row>
    <row r="16" spans="1:21" ht="12.75">
      <c r="A16" t="s">
        <v>632</v>
      </c>
      <c r="B16" s="250">
        <v>0</v>
      </c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</row>
    <row r="17" spans="2:21" ht="12.75">
      <c r="B17" s="329"/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</row>
    <row r="18" ht="12.75">
      <c r="B18" s="330"/>
    </row>
    <row r="19" ht="12.75">
      <c r="B19" s="330"/>
    </row>
    <row r="20" ht="12.75">
      <c r="B20" s="331"/>
    </row>
  </sheetData>
  <sheetProtection selectLockedCells="1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U56"/>
  <sheetViews>
    <sheetView showGridLines="0" showZeros="0" view="pageBreakPreview" zoomScaleSheetLayoutView="100" zoomScalePageLayoutView="0" workbookViewId="0" topLeftCell="A13">
      <selection activeCell="B36" sqref="B36"/>
    </sheetView>
  </sheetViews>
  <sheetFormatPr defaultColWidth="3.25390625" defaultRowHeight="12.75"/>
  <cols>
    <col min="1" max="1" width="2.25390625" style="58" customWidth="1"/>
    <col min="2" max="2" width="3.625" style="58" customWidth="1"/>
    <col min="3" max="3" width="20.875" style="58" customWidth="1"/>
    <col min="4" max="4" width="17.375" style="58" customWidth="1"/>
    <col min="5" max="5" width="55.875" style="58" customWidth="1"/>
    <col min="6" max="6" width="2.375" style="47" customWidth="1"/>
    <col min="7" max="16384" width="3.25390625" style="47" customWidth="1"/>
  </cols>
  <sheetData>
    <row r="1" spans="1:21" ht="21.75" customHeight="1" thickBot="1">
      <c r="A1" s="195"/>
      <c r="B1" s="196"/>
      <c r="C1" s="196"/>
      <c r="D1" s="196"/>
      <c r="E1" s="196"/>
      <c r="F1" s="197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spans="1:21" ht="14.25">
      <c r="A2" s="198"/>
      <c r="B2" s="45"/>
      <c r="C2" s="226" t="s">
        <v>599</v>
      </c>
      <c r="D2" s="226"/>
      <c r="E2" s="49"/>
      <c r="F2" s="199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</row>
    <row r="3" spans="1:21" ht="14.25">
      <c r="A3" s="198"/>
      <c r="B3" s="48"/>
      <c r="C3" s="53"/>
      <c r="D3" s="53"/>
      <c r="E3" s="50"/>
      <c r="F3" s="199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</row>
    <row r="4" spans="1:21" ht="14.25" customHeight="1">
      <c r="A4" s="198"/>
      <c r="B4" s="48"/>
      <c r="C4" s="689">
        <f>Alapadatok!B2</f>
        <v>0</v>
      </c>
      <c r="D4" s="689"/>
      <c r="E4" s="690"/>
      <c r="F4" s="199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</row>
    <row r="5" spans="1:21" ht="14.25" customHeight="1">
      <c r="A5" s="198"/>
      <c r="B5" s="48"/>
      <c r="C5" s="689"/>
      <c r="D5" s="689"/>
      <c r="E5" s="690"/>
      <c r="F5" s="199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</row>
    <row r="6" spans="1:21" ht="14.25">
      <c r="A6" s="198"/>
      <c r="B6" s="48"/>
      <c r="C6" s="691"/>
      <c r="D6" s="691"/>
      <c r="E6" s="692"/>
      <c r="F6" s="199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</row>
    <row r="7" spans="1:21" ht="15" thickBot="1">
      <c r="A7" s="198"/>
      <c r="B7" s="51"/>
      <c r="C7" s="227"/>
      <c r="D7" s="227"/>
      <c r="E7" s="52"/>
      <c r="F7" s="199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</row>
    <row r="8" spans="1:21" ht="21" customHeight="1" thickBot="1">
      <c r="A8" s="198"/>
      <c r="B8" s="53"/>
      <c r="C8" s="53"/>
      <c r="D8" s="53"/>
      <c r="E8" s="53"/>
      <c r="F8" s="199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</row>
    <row r="9" spans="1:21" ht="14.25">
      <c r="A9" s="198"/>
      <c r="B9" s="45"/>
      <c r="C9" s="226"/>
      <c r="D9" s="226"/>
      <c r="E9" s="49"/>
      <c r="F9" s="199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</row>
    <row r="10" spans="1:21" ht="10.5" customHeight="1">
      <c r="A10" s="198"/>
      <c r="B10" s="48"/>
      <c r="C10" s="53"/>
      <c r="D10" s="53"/>
      <c r="E10" s="60"/>
      <c r="F10" s="200"/>
      <c r="G10" s="54"/>
      <c r="H10" s="54"/>
      <c r="I10" s="54"/>
      <c r="J10" s="54"/>
      <c r="K10" s="54"/>
      <c r="L10" s="46"/>
      <c r="M10" s="46"/>
      <c r="N10" s="46"/>
      <c r="O10" s="46"/>
      <c r="P10" s="46"/>
      <c r="Q10" s="46"/>
      <c r="R10" s="46"/>
      <c r="S10" s="46"/>
      <c r="T10" s="46"/>
      <c r="U10" s="46"/>
    </row>
    <row r="11" spans="1:21" ht="19.5" customHeight="1">
      <c r="A11" s="198"/>
      <c r="B11" s="48"/>
      <c r="C11" s="53" t="s">
        <v>600</v>
      </c>
      <c r="D11" s="370"/>
      <c r="E11" s="374">
        <f>+Alapadatok!B3</f>
        <v>0</v>
      </c>
      <c r="F11" s="200"/>
      <c r="G11" s="54"/>
      <c r="H11" s="54"/>
      <c r="I11" s="54"/>
      <c r="J11" s="54"/>
      <c r="K11" s="54"/>
      <c r="L11" s="46"/>
      <c r="M11" s="46"/>
      <c r="N11" s="46"/>
      <c r="O11" s="46"/>
      <c r="P11" s="46"/>
      <c r="Q11" s="46"/>
      <c r="R11" s="46"/>
      <c r="S11" s="46"/>
      <c r="T11" s="46"/>
      <c r="U11" s="46"/>
    </row>
    <row r="12" spans="1:21" ht="19.5" customHeight="1">
      <c r="A12" s="198"/>
      <c r="B12" s="48"/>
      <c r="C12" s="53" t="s">
        <v>287</v>
      </c>
      <c r="D12" s="228"/>
      <c r="E12" s="229">
        <f>+Alapadatok!B4</f>
      </c>
      <c r="F12" s="200"/>
      <c r="G12" s="54"/>
      <c r="H12" s="54"/>
      <c r="I12" s="54"/>
      <c r="J12" s="54"/>
      <c r="K12" s="54"/>
      <c r="L12" s="46"/>
      <c r="M12" s="46"/>
      <c r="N12" s="46"/>
      <c r="O12" s="46"/>
      <c r="P12" s="46"/>
      <c r="Q12" s="46"/>
      <c r="R12" s="46"/>
      <c r="S12" s="46"/>
      <c r="T12" s="46"/>
      <c r="U12" s="46"/>
    </row>
    <row r="13" spans="1:21" ht="14.25">
      <c r="A13" s="198"/>
      <c r="B13" s="48"/>
      <c r="C13" s="53" t="s">
        <v>20</v>
      </c>
      <c r="D13" s="53"/>
      <c r="E13" s="229">
        <f>+Alapadatok!B5</f>
        <v>0</v>
      </c>
      <c r="F13" s="199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</row>
    <row r="14" spans="1:21" ht="14.25" customHeight="1">
      <c r="A14" s="198"/>
      <c r="B14" s="48"/>
      <c r="C14" s="53" t="s">
        <v>21</v>
      </c>
      <c r="D14" s="53"/>
      <c r="E14" s="229">
        <f>+Alapadatok!B6</f>
      </c>
      <c r="F14" s="199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</row>
    <row r="15" spans="1:21" ht="14.25">
      <c r="A15" s="198"/>
      <c r="B15" s="48"/>
      <c r="C15" s="53" t="s">
        <v>22</v>
      </c>
      <c r="D15" s="53"/>
      <c r="E15" s="229">
        <f>+Alapadatok!B7</f>
        <v>0</v>
      </c>
      <c r="F15" s="199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</row>
    <row r="16" spans="1:21" ht="15" thickBot="1">
      <c r="A16" s="198"/>
      <c r="B16" s="51"/>
      <c r="C16" s="227"/>
      <c r="D16" s="227"/>
      <c r="E16" s="375"/>
      <c r="F16" s="199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</row>
    <row r="17" spans="1:21" ht="14.25">
      <c r="A17" s="198"/>
      <c r="B17" s="53"/>
      <c r="C17" s="206"/>
      <c r="D17" s="53"/>
      <c r="E17" s="55"/>
      <c r="F17" s="199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</row>
    <row r="18" spans="1:21" ht="14.25">
      <c r="A18" s="198"/>
      <c r="B18" s="53"/>
      <c r="C18" s="693" t="str">
        <f>CONCATENATE(Alapadatok!B11," évi")</f>
        <v> évi</v>
      </c>
      <c r="D18" s="693"/>
      <c r="E18" s="693"/>
      <c r="F18" s="694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</row>
    <row r="19" spans="1:21" ht="14.25">
      <c r="A19" s="198"/>
      <c r="B19" s="53"/>
      <c r="C19" s="695"/>
      <c r="D19" s="695"/>
      <c r="E19" s="695"/>
      <c r="F19" s="69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</row>
    <row r="20" spans="1:21" ht="14.25">
      <c r="A20" s="198"/>
      <c r="B20" s="53"/>
      <c r="C20" s="695" t="s">
        <v>155</v>
      </c>
      <c r="D20" s="695"/>
      <c r="E20" s="695"/>
      <c r="F20" s="69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</row>
    <row r="21" spans="1:21" ht="15" customHeight="1">
      <c r="A21" s="198"/>
      <c r="B21" s="53"/>
      <c r="C21" s="695"/>
      <c r="D21" s="695"/>
      <c r="E21" s="695"/>
      <c r="F21" s="69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</row>
    <row r="22" spans="1:21" ht="9" customHeight="1">
      <c r="A22" s="198"/>
      <c r="B22" s="53"/>
      <c r="C22" s="687"/>
      <c r="D22" s="687"/>
      <c r="E22" s="687"/>
      <c r="F22" s="688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</row>
    <row r="23" spans="1:21" ht="8.25" customHeight="1">
      <c r="A23" s="198"/>
      <c r="B23" s="53"/>
      <c r="C23" s="53"/>
      <c r="D23" s="53"/>
      <c r="E23" s="53"/>
      <c r="F23" s="199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</row>
    <row r="24" spans="1:21" ht="14.25">
      <c r="A24" s="201"/>
      <c r="B24" s="376"/>
      <c r="C24" s="53" t="s">
        <v>290</v>
      </c>
      <c r="D24" s="53">
        <f>Alapadatok!B12</f>
        <v>0</v>
      </c>
      <c r="E24" s="57"/>
      <c r="F24" s="199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</row>
    <row r="25" spans="1:21" ht="14.25">
      <c r="A25" s="198"/>
      <c r="B25" s="53"/>
      <c r="C25" s="53"/>
      <c r="D25" s="53"/>
      <c r="E25" s="53"/>
      <c r="F25" s="199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</row>
    <row r="26" spans="1:21" ht="14.25">
      <c r="A26" s="198"/>
      <c r="B26" s="53" t="s">
        <v>858</v>
      </c>
      <c r="C26" s="55"/>
      <c r="D26" s="55"/>
      <c r="E26" s="55"/>
      <c r="F26" s="199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</row>
    <row r="27" spans="1:21" ht="14.25">
      <c r="A27" s="201"/>
      <c r="B27" s="55"/>
      <c r="C27" s="55"/>
      <c r="D27" s="55"/>
      <c r="E27" s="55"/>
      <c r="F27" s="199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</row>
    <row r="28" spans="1:21" ht="14.25">
      <c r="A28" s="201"/>
      <c r="B28" s="55"/>
      <c r="C28" s="55"/>
      <c r="D28" s="55"/>
      <c r="E28" s="55" t="s">
        <v>291</v>
      </c>
      <c r="F28" s="199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</row>
    <row r="29" spans="1:21" ht="23.25" customHeight="1">
      <c r="A29" s="202"/>
      <c r="B29" s="56"/>
      <c r="C29" s="3" t="s">
        <v>601</v>
      </c>
      <c r="D29" s="3"/>
      <c r="E29" s="57" t="s">
        <v>602</v>
      </c>
      <c r="F29" s="199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</row>
    <row r="30" spans="1:21" ht="14.25">
      <c r="A30" s="203"/>
      <c r="B30" s="228"/>
      <c r="C30" s="371"/>
      <c r="D30" s="371"/>
      <c r="E30" s="228"/>
      <c r="F30" s="199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</row>
    <row r="31" spans="1:21" ht="12" customHeight="1">
      <c r="A31" s="198"/>
      <c r="B31" s="55"/>
      <c r="C31" s="3"/>
      <c r="D31" s="3"/>
      <c r="E31" s="3"/>
      <c r="F31" s="199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</row>
    <row r="32" spans="1:21" ht="12" customHeight="1">
      <c r="A32" s="198"/>
      <c r="B32" s="53"/>
      <c r="C32" s="53"/>
      <c r="D32" s="53"/>
      <c r="E32" s="53"/>
      <c r="F32" s="199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</row>
    <row r="33" spans="1:21" s="233" customFormat="1" ht="14.25">
      <c r="A33" s="198"/>
      <c r="B33" s="55"/>
      <c r="C33" s="3" t="s">
        <v>603</v>
      </c>
      <c r="D33" s="3"/>
      <c r="E33" s="3" t="s">
        <v>604</v>
      </c>
      <c r="F33" s="231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2"/>
      <c r="T33" s="232"/>
      <c r="U33" s="232"/>
    </row>
    <row r="34" spans="1:21" ht="28.5" customHeight="1">
      <c r="A34" s="198"/>
      <c r="B34" s="53"/>
      <c r="C34" s="53"/>
      <c r="D34" s="53"/>
      <c r="E34" s="53"/>
      <c r="F34" s="199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</row>
    <row r="35" spans="1:21" ht="14.25">
      <c r="A35" s="198"/>
      <c r="B35" s="53" t="s">
        <v>609</v>
      </c>
      <c r="C35" s="53"/>
      <c r="D35" s="53"/>
      <c r="E35" s="53"/>
      <c r="F35" s="199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</row>
    <row r="36" spans="1:21" ht="22.5" customHeight="1">
      <c r="A36" s="230"/>
      <c r="B36" s="53" t="s">
        <v>860</v>
      </c>
      <c r="C36" s="53"/>
      <c r="D36" s="53"/>
      <c r="E36" s="53"/>
      <c r="F36" s="199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</row>
    <row r="37" spans="1:21" ht="22.5" customHeight="1">
      <c r="A37" s="204"/>
      <c r="B37" s="53"/>
      <c r="C37" s="53"/>
      <c r="D37" s="53"/>
      <c r="E37" s="57"/>
      <c r="F37" s="199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</row>
    <row r="38" spans="1:21" ht="16.5" customHeight="1">
      <c r="A38" s="198"/>
      <c r="B38" s="55"/>
      <c r="C38" s="53" t="s">
        <v>290</v>
      </c>
      <c r="D38" s="55"/>
      <c r="E38" s="57"/>
      <c r="F38" s="420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</row>
    <row r="39" spans="1:21" ht="14.25">
      <c r="A39" s="205"/>
      <c r="B39" s="53"/>
      <c r="C39" s="55"/>
      <c r="D39" s="55"/>
      <c r="E39" s="55" t="s">
        <v>291</v>
      </c>
      <c r="F39" s="199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</row>
    <row r="40" spans="1:21" ht="14.25">
      <c r="A40" s="198"/>
      <c r="B40" s="53"/>
      <c r="C40" s="3"/>
      <c r="D40" s="3"/>
      <c r="E40" s="57"/>
      <c r="F40" s="199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</row>
    <row r="41" spans="1:21" ht="14.25">
      <c r="A41" s="198"/>
      <c r="B41" s="53"/>
      <c r="C41" s="371"/>
      <c r="D41" s="371"/>
      <c r="E41" s="228"/>
      <c r="F41" s="199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</row>
    <row r="42" spans="1:21" s="233" customFormat="1" ht="14.25">
      <c r="A42" s="198"/>
      <c r="B42" s="56"/>
      <c r="C42" s="3" t="s">
        <v>606</v>
      </c>
      <c r="D42" s="3"/>
      <c r="E42" s="57" t="s">
        <v>607</v>
      </c>
      <c r="F42" s="231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</row>
    <row r="43" spans="1:21" ht="21.75" customHeight="1">
      <c r="A43" s="198"/>
      <c r="B43" s="53"/>
      <c r="C43" s="371"/>
      <c r="D43" s="371"/>
      <c r="E43" s="228"/>
      <c r="F43" s="199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</row>
    <row r="44" spans="1:21" ht="15.75" customHeight="1">
      <c r="A44" s="198"/>
      <c r="B44" s="53"/>
      <c r="C44" s="3"/>
      <c r="D44" s="3"/>
      <c r="E44" s="3"/>
      <c r="F44" s="199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</row>
    <row r="45" spans="1:21" ht="14.25">
      <c r="A45" s="198"/>
      <c r="B45" s="55"/>
      <c r="C45" s="53"/>
      <c r="D45" s="56" t="s">
        <v>608</v>
      </c>
      <c r="E45" s="57"/>
      <c r="F45" s="199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</row>
    <row r="46" spans="1:21" ht="14.25">
      <c r="A46" s="198"/>
      <c r="B46" s="53"/>
      <c r="C46" s="55"/>
      <c r="D46" s="55"/>
      <c r="E46" s="55"/>
      <c r="F46" s="199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</row>
    <row r="47" spans="1:21" ht="14.25">
      <c r="A47" s="207"/>
      <c r="B47" s="421"/>
      <c r="C47" s="421"/>
      <c r="D47" s="421"/>
      <c r="E47" s="422"/>
      <c r="F47" s="209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</row>
    <row r="48" spans="1:21" ht="14.25">
      <c r="A48" s="207"/>
      <c r="B48" s="208"/>
      <c r="C48" s="208"/>
      <c r="D48" s="208"/>
      <c r="E48" s="208"/>
      <c r="F48" s="209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</row>
    <row r="49" spans="1:21" ht="14.25">
      <c r="A49" s="59"/>
      <c r="B49" s="59"/>
      <c r="C49" s="59"/>
      <c r="D49" s="59"/>
      <c r="E49" s="59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</row>
    <row r="50" spans="6:21" ht="14.25"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</row>
    <row r="51" spans="6:21" ht="14.25"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</row>
    <row r="52" spans="6:21" ht="14.25"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</row>
    <row r="53" spans="6:21" ht="14.25"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</row>
    <row r="54" spans="6:21" ht="14.25"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</row>
    <row r="55" spans="6:21" ht="14.25"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</row>
    <row r="56" spans="6:21" ht="14.25"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</row>
  </sheetData>
  <sheetProtection selectLockedCells="1"/>
  <mergeCells count="7">
    <mergeCell ref="C22:F22"/>
    <mergeCell ref="C4:E5"/>
    <mergeCell ref="C6:E6"/>
    <mergeCell ref="C18:F18"/>
    <mergeCell ref="C19:F19"/>
    <mergeCell ref="C20:F20"/>
    <mergeCell ref="C21:F21"/>
  </mergeCells>
  <printOptions horizontalCentered="1" verticalCentered="1"/>
  <pageMargins left="0.2755905511811024" right="0.2755905511811024" top="0.3937007874015748" bottom="0.3937007874015748" header="0.31496062992125984" footer="0.03937007874015748"/>
  <pageSetup horizontalDpi="300" verticalDpi="300" orientation="portrait" paperSize="9" scale="96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E279"/>
  <sheetViews>
    <sheetView showZeros="0" showOutlineSymbols="0" zoomScale="90" zoomScaleNormal="90" zoomScalePageLayoutView="0" workbookViewId="0" topLeftCell="A1">
      <pane xSplit="19" ySplit="9" topLeftCell="T244" activePane="bottomRight" state="frozen"/>
      <selection pane="topLeft" activeCell="A1" sqref="A1"/>
      <selection pane="topRight" activeCell="T1" sqref="T1"/>
      <selection pane="bottomLeft" activeCell="A11" sqref="A11"/>
      <selection pane="bottomRight" activeCell="V259" sqref="V259:AA259"/>
    </sheetView>
  </sheetViews>
  <sheetFormatPr defaultColWidth="9.00390625" defaultRowHeight="12.75"/>
  <cols>
    <col min="1" max="1" width="3.25390625" style="320" customWidth="1"/>
    <col min="2" max="2" width="3.25390625" style="265" customWidth="1"/>
    <col min="3" max="3" width="3.25390625" style="295" customWidth="1"/>
    <col min="4" max="4" width="4.125" style="318" customWidth="1"/>
    <col min="5" max="5" width="4.625" style="318" customWidth="1"/>
    <col min="6" max="18" width="3.25390625" style="318" customWidth="1"/>
    <col min="19" max="19" width="27.25390625" style="318" customWidth="1"/>
    <col min="20" max="20" width="21.00390625" style="318" customWidth="1"/>
    <col min="21" max="21" width="18.75390625" style="318" customWidth="1"/>
    <col min="22" max="22" width="15.00390625" style="318" customWidth="1"/>
    <col min="23" max="23" width="16.875" style="318" customWidth="1"/>
    <col min="24" max="24" width="18.25390625" style="318" customWidth="1"/>
    <col min="25" max="26" width="18.75390625" style="318" customWidth="1"/>
    <col min="27" max="27" width="18.875" style="318" customWidth="1"/>
    <col min="28" max="28" width="21.625" style="318" customWidth="1"/>
    <col min="29" max="29" width="30.375" style="319" customWidth="1"/>
    <col min="30" max="30" width="11.25390625" style="284" bestFit="1" customWidth="1"/>
    <col min="31" max="16384" width="9.125" style="284" customWidth="1"/>
  </cols>
  <sheetData>
    <row r="1" spans="1:29" s="269" customFormat="1" ht="14.25">
      <c r="A1" s="266"/>
      <c r="B1" s="266" t="s">
        <v>301</v>
      </c>
      <c r="C1" s="267"/>
      <c r="D1" s="267"/>
      <c r="E1" s="267"/>
      <c r="F1" s="268"/>
      <c r="G1" s="332"/>
      <c r="H1" s="332">
        <f>+Alapadatok!B2</f>
        <v>0</v>
      </c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8"/>
      <c r="W1" s="266"/>
      <c r="X1" s="266"/>
      <c r="Y1" s="266"/>
      <c r="Z1" s="266"/>
      <c r="AA1" s="266"/>
      <c r="AC1" s="333"/>
    </row>
    <row r="2" spans="1:29" s="269" customFormat="1" ht="20.25" customHeight="1">
      <c r="A2" s="266"/>
      <c r="B2" s="867"/>
      <c r="C2" s="867"/>
      <c r="D2" s="867"/>
      <c r="E2" s="867"/>
      <c r="F2" s="867"/>
      <c r="G2" s="867"/>
      <c r="H2" s="867"/>
      <c r="I2" s="867"/>
      <c r="J2" s="867"/>
      <c r="K2" s="867"/>
      <c r="L2" s="867"/>
      <c r="M2" s="867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C2" s="333"/>
    </row>
    <row r="3" spans="1:29" s="273" customFormat="1" ht="15">
      <c r="A3" s="270"/>
      <c r="B3" s="712" t="s">
        <v>672</v>
      </c>
      <c r="C3" s="712"/>
      <c r="D3" s="712"/>
      <c r="E3" s="712"/>
      <c r="F3" s="712"/>
      <c r="G3" s="712"/>
      <c r="H3" s="712"/>
      <c r="I3" s="712"/>
      <c r="J3" s="712"/>
      <c r="K3" s="712"/>
      <c r="L3" s="712"/>
      <c r="M3" s="712"/>
      <c r="N3" s="712"/>
      <c r="O3" s="712"/>
      <c r="P3" s="712"/>
      <c r="Q3" s="712"/>
      <c r="R3" s="712"/>
      <c r="S3" s="712"/>
      <c r="T3" s="712"/>
      <c r="U3" s="712"/>
      <c r="V3" s="712"/>
      <c r="W3" s="712"/>
      <c r="X3" s="712"/>
      <c r="Y3" s="712"/>
      <c r="Z3" s="712"/>
      <c r="AA3" s="712"/>
      <c r="AB3" s="271"/>
      <c r="AC3" s="272"/>
    </row>
    <row r="4" spans="1:29" s="273" customFormat="1" ht="15">
      <c r="A4" s="270"/>
      <c r="B4" s="713" t="str">
        <f>CONCATENATE(+Alapadatok!B11," évi")</f>
        <v> évi</v>
      </c>
      <c r="C4" s="713"/>
      <c r="D4" s="713"/>
      <c r="E4" s="713"/>
      <c r="F4" s="713"/>
      <c r="G4" s="713"/>
      <c r="H4" s="713"/>
      <c r="I4" s="713"/>
      <c r="J4" s="713"/>
      <c r="K4" s="713"/>
      <c r="L4" s="713"/>
      <c r="M4" s="713"/>
      <c r="N4" s="713"/>
      <c r="O4" s="713"/>
      <c r="P4" s="713"/>
      <c r="Q4" s="713"/>
      <c r="R4" s="713"/>
      <c r="S4" s="713"/>
      <c r="T4" s="713"/>
      <c r="U4" s="713"/>
      <c r="V4" s="713"/>
      <c r="W4" s="713"/>
      <c r="X4" s="713"/>
      <c r="Y4" s="713"/>
      <c r="Z4" s="713"/>
      <c r="AA4" s="713"/>
      <c r="AB4" s="271"/>
      <c r="AC4" s="272"/>
    </row>
    <row r="5" spans="1:29" s="265" customFormat="1" ht="8.25" customHeight="1">
      <c r="A5" s="260"/>
      <c r="B5" s="261"/>
      <c r="C5" s="262"/>
      <c r="D5" s="261"/>
      <c r="E5" s="867"/>
      <c r="F5" s="867"/>
      <c r="G5" s="867"/>
      <c r="H5" s="867"/>
      <c r="I5" s="867"/>
      <c r="J5" s="867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3"/>
      <c r="AC5" s="264"/>
    </row>
    <row r="6" spans="1:29" s="265" customFormat="1" ht="15" customHeight="1" thickBot="1">
      <c r="A6" s="260"/>
      <c r="B6" s="261"/>
      <c r="C6" s="262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7"/>
      <c r="X6" s="274"/>
      <c r="Y6" s="274" t="s">
        <v>610</v>
      </c>
      <c r="Z6" s="274"/>
      <c r="AA6" s="274"/>
      <c r="AB6" s="263"/>
      <c r="AC6" s="264"/>
    </row>
    <row r="7" spans="1:29" s="278" customFormat="1" ht="53.25" customHeight="1">
      <c r="A7" s="275"/>
      <c r="B7" s="868" t="s">
        <v>7</v>
      </c>
      <c r="C7" s="869"/>
      <c r="D7" s="872" t="s">
        <v>8</v>
      </c>
      <c r="E7" s="873"/>
      <c r="F7" s="873"/>
      <c r="G7" s="873"/>
      <c r="H7" s="873"/>
      <c r="I7" s="873"/>
      <c r="J7" s="873"/>
      <c r="K7" s="873"/>
      <c r="L7" s="873"/>
      <c r="M7" s="873"/>
      <c r="N7" s="873"/>
      <c r="O7" s="873"/>
      <c r="P7" s="873"/>
      <c r="Q7" s="873"/>
      <c r="R7" s="873"/>
      <c r="S7" s="874"/>
      <c r="T7" s="717" t="str">
        <f>CONCATENATE("Előző évi tény (alap és váll. tev.)"," ",Alapadatok!B10)</f>
        <v>Előző évi tény (alap és váll. tev.) </v>
      </c>
      <c r="U7" s="717" t="str">
        <f>CONCATENATE("Tárgyévi költségvetés (alap és váll.tev)"," ",Alapadatok!B11)</f>
        <v>Tárgyévi költségvetés (alap és váll.tev) </v>
      </c>
      <c r="V7" s="720" t="str">
        <f>CONCATENATE("Tárgyévi módosított költségvetés (alap.és váll.tev)"," ",Alapadatok!B11)</f>
        <v>Tárgyévi módosított költségvetés (alap.és váll.tev) </v>
      </c>
      <c r="W7" s="717" t="str">
        <f>CONCATENATE("Tárgyévi tény (alap- tevékenység)"," ",Alapadatok!B11)</f>
        <v>Tárgyévi tény (alap- tevékenység) </v>
      </c>
      <c r="X7" s="717" t="str">
        <f>CONCATENATE("Tárgyévi tény (vállalkozási tev.)"," ",Alapadatok!B11)</f>
        <v>Tárgyévi tény (vállalkozási tev.) </v>
      </c>
      <c r="Y7" s="717" t="str">
        <f>CONCATENATE("Tárgyévi tény (alap és váll. tevékenység)"," ",Alapadatok!B11)</f>
        <v>Tárgyévi tény (alap és váll. tevékenység) </v>
      </c>
      <c r="Z7" s="722" t="str">
        <f>CONCATENATE("Eltérés ((tárgyévi tény - tárgyévi költségvetés)"," ",Alapadatok!B11)</f>
        <v>Eltérés ((tárgyévi tény - tárgyévi költségvetés) </v>
      </c>
      <c r="AA7" s="717" t="str">
        <f>CONCATENATE("Eltérés % ((tárgyévi tény - tárgyévi költségvetés) / tárgyévi költségvetés)"," ",Alapadatok!B11)</f>
        <v>Eltérés % ((tárgyévi tény - tárgyévi költségvetés) / tárgyévi költségvetés) </v>
      </c>
      <c r="AB7" s="744" t="s">
        <v>519</v>
      </c>
      <c r="AC7" s="356" t="s">
        <v>18</v>
      </c>
    </row>
    <row r="8" spans="1:29" s="278" customFormat="1" ht="54.75" customHeight="1" thickBot="1">
      <c r="A8" s="275"/>
      <c r="B8" s="870"/>
      <c r="C8" s="871"/>
      <c r="D8" s="875"/>
      <c r="E8" s="876"/>
      <c r="F8" s="876"/>
      <c r="G8" s="876"/>
      <c r="H8" s="876"/>
      <c r="I8" s="876"/>
      <c r="J8" s="876"/>
      <c r="K8" s="876"/>
      <c r="L8" s="876"/>
      <c r="M8" s="876"/>
      <c r="N8" s="876"/>
      <c r="O8" s="876"/>
      <c r="P8" s="876"/>
      <c r="Q8" s="876"/>
      <c r="R8" s="876"/>
      <c r="S8" s="877"/>
      <c r="T8" s="718"/>
      <c r="U8" s="719"/>
      <c r="V8" s="721"/>
      <c r="W8" s="718"/>
      <c r="X8" s="718"/>
      <c r="Y8" s="718"/>
      <c r="Z8" s="723"/>
      <c r="AA8" s="718"/>
      <c r="AB8" s="744"/>
      <c r="AC8" s="277"/>
    </row>
    <row r="9" spans="1:29" ht="13.5" customHeight="1" thickBot="1">
      <c r="A9" s="279"/>
      <c r="B9" s="849" t="s">
        <v>12</v>
      </c>
      <c r="C9" s="850"/>
      <c r="D9" s="851" t="s">
        <v>13</v>
      </c>
      <c r="E9" s="852"/>
      <c r="F9" s="852"/>
      <c r="G9" s="852"/>
      <c r="H9" s="852"/>
      <c r="I9" s="852"/>
      <c r="J9" s="852"/>
      <c r="K9" s="852"/>
      <c r="L9" s="852"/>
      <c r="M9" s="852"/>
      <c r="N9" s="852"/>
      <c r="O9" s="852"/>
      <c r="P9" s="852"/>
      <c r="Q9" s="852"/>
      <c r="R9" s="852"/>
      <c r="S9" s="853"/>
      <c r="T9" s="280" t="s">
        <v>14</v>
      </c>
      <c r="U9" s="280" t="s">
        <v>15</v>
      </c>
      <c r="V9" s="280" t="s">
        <v>16</v>
      </c>
      <c r="W9" s="280" t="s">
        <v>24</v>
      </c>
      <c r="X9" s="281" t="s">
        <v>25</v>
      </c>
      <c r="Y9" s="281" t="s">
        <v>26</v>
      </c>
      <c r="Z9" s="373" t="s">
        <v>638</v>
      </c>
      <c r="AA9" s="281" t="s">
        <v>639</v>
      </c>
      <c r="AB9" s="496"/>
      <c r="AC9" s="283"/>
    </row>
    <row r="10" spans="1:29" ht="18" customHeight="1">
      <c r="A10" s="279"/>
      <c r="B10" s="862" t="s">
        <v>417</v>
      </c>
      <c r="C10" s="863"/>
      <c r="D10" s="864" t="s">
        <v>781</v>
      </c>
      <c r="E10" s="865"/>
      <c r="F10" s="865"/>
      <c r="G10" s="865"/>
      <c r="H10" s="865"/>
      <c r="I10" s="865"/>
      <c r="J10" s="865"/>
      <c r="K10" s="865"/>
      <c r="L10" s="865"/>
      <c r="M10" s="865"/>
      <c r="N10" s="865"/>
      <c r="O10" s="865"/>
      <c r="P10" s="865"/>
      <c r="Q10" s="865"/>
      <c r="R10" s="865"/>
      <c r="S10" s="866"/>
      <c r="T10" s="613">
        <f>T11+T23+T63+T67</f>
        <v>0</v>
      </c>
      <c r="U10" s="613">
        <f>U11+U23+U63+U67</f>
        <v>0</v>
      </c>
      <c r="V10" s="614">
        <f>V11+V23+V63+V67</f>
        <v>0</v>
      </c>
      <c r="W10" s="615">
        <f>W11+W23+W63+W67</f>
        <v>0</v>
      </c>
      <c r="X10" s="616">
        <f>X11+X23+X63+X67</f>
        <v>0</v>
      </c>
      <c r="Y10" s="617">
        <f>SUM(W10:X10)</f>
        <v>0</v>
      </c>
      <c r="Z10" s="619">
        <f>IF(Alapadatok!$B$16=1,'3.1.2 Költségvetés'!Y10-'3.1.2 Költségvetés'!V10,'3.1.2 Költségvetés'!Y10-'3.1.2 Költségvetés'!U10)</f>
        <v>0</v>
      </c>
      <c r="AA10" s="618" t="str">
        <f>IF(Alapadatok!$B$16=1,IF(V10=0,"-",ROUND((Y10-V10)/V10,4)),IF(U10=0,"-",ROUND((Y10-U10)/U10,4)))</f>
        <v>-</v>
      </c>
      <c r="AB10" s="496"/>
      <c r="AC10" s="283"/>
    </row>
    <row r="11" spans="1:29" s="278" customFormat="1" ht="18" customHeight="1">
      <c r="A11" s="275"/>
      <c r="B11" s="854" t="s">
        <v>418</v>
      </c>
      <c r="C11" s="855"/>
      <c r="D11" s="856" t="s">
        <v>686</v>
      </c>
      <c r="E11" s="856"/>
      <c r="F11" s="856"/>
      <c r="G11" s="856"/>
      <c r="H11" s="856"/>
      <c r="I11" s="856"/>
      <c r="J11" s="856"/>
      <c r="K11" s="856"/>
      <c r="L11" s="856"/>
      <c r="M11" s="856"/>
      <c r="N11" s="856"/>
      <c r="O11" s="856"/>
      <c r="P11" s="856"/>
      <c r="Q11" s="856"/>
      <c r="R11" s="856"/>
      <c r="S11" s="856"/>
      <c r="T11" s="354">
        <f>+T12+T19+T20+T22</f>
        <v>0</v>
      </c>
      <c r="U11" s="354">
        <f>+U12+U19+U20+U22</f>
        <v>0</v>
      </c>
      <c r="V11" s="343">
        <f>+V12+V19+V20+V22</f>
        <v>0</v>
      </c>
      <c r="W11" s="468">
        <f>+W12+W19+W20+W22</f>
        <v>0</v>
      </c>
      <c r="X11" s="519">
        <f>+X12+X19+X20+X22</f>
        <v>0</v>
      </c>
      <c r="Y11" s="445">
        <f aca="true" t="shared" si="0" ref="Y11:Y79">SUM(W11:X11)</f>
        <v>0</v>
      </c>
      <c r="Z11" s="620">
        <f>IF(Alapadatok!$B$16=1,'3.1.2 Költségvetés'!Y11-'3.1.2 Költségvetés'!V11,'3.1.2 Költségvetés'!Y11-'3.1.2 Költségvetés'!U11)</f>
        <v>0</v>
      </c>
      <c r="AA11" s="558" t="str">
        <f>IF(Alapadatok!$B$16=1,IF(V11=0,"-",ROUND((Y11-V11)/V11,4)),IF(U11=0,"-",ROUND((Y11-U11)/U11,4)))</f>
        <v>-</v>
      </c>
      <c r="AB11" s="541"/>
      <c r="AC11" s="277" t="s">
        <v>171</v>
      </c>
    </row>
    <row r="12" spans="1:29" s="291" customFormat="1" ht="18" customHeight="1">
      <c r="A12" s="285"/>
      <c r="B12" s="857" t="s">
        <v>419</v>
      </c>
      <c r="C12" s="858"/>
      <c r="D12" s="859" t="s">
        <v>505</v>
      </c>
      <c r="E12" s="860"/>
      <c r="F12" s="860"/>
      <c r="G12" s="860"/>
      <c r="H12" s="860"/>
      <c r="I12" s="860"/>
      <c r="J12" s="860"/>
      <c r="K12" s="860"/>
      <c r="L12" s="860"/>
      <c r="M12" s="860"/>
      <c r="N12" s="860"/>
      <c r="O12" s="860"/>
      <c r="P12" s="860"/>
      <c r="Q12" s="860"/>
      <c r="R12" s="860"/>
      <c r="S12" s="861"/>
      <c r="T12" s="338">
        <f>SUM(T13:T18)</f>
        <v>0</v>
      </c>
      <c r="U12" s="338">
        <f>SUM(U13:U18)</f>
        <v>0</v>
      </c>
      <c r="V12" s="344">
        <f>SUM(V13:V18)</f>
        <v>0</v>
      </c>
      <c r="W12" s="469">
        <f>SUM(W13:W18)</f>
        <v>0</v>
      </c>
      <c r="X12" s="520">
        <f>SUM(X13:X18)</f>
        <v>0</v>
      </c>
      <c r="Y12" s="446">
        <f t="shared" si="0"/>
        <v>0</v>
      </c>
      <c r="Z12" s="621">
        <f>IF(Alapadatok!$B$16=1,'3.1.2 Költségvetés'!Y12-'3.1.2 Költségvetés'!V12,'3.1.2 Költségvetés'!Y12-'3.1.2 Költségvetés'!U12)</f>
        <v>0</v>
      </c>
      <c r="AA12" s="559" t="str">
        <f>IF(Alapadatok!$B$16=1,IF(V12=0,"-",ROUND((Y12-V12)/V12,4)),IF(U12=0,"-",ROUND((Y12-U12)/U12,4)))</f>
        <v>-</v>
      </c>
      <c r="AB12" s="542"/>
      <c r="AC12" s="290"/>
    </row>
    <row r="13" spans="1:29" s="295" customFormat="1" ht="18" customHeight="1">
      <c r="A13" s="292"/>
      <c r="B13" s="709" t="s">
        <v>420</v>
      </c>
      <c r="C13" s="710"/>
      <c r="D13" s="708" t="s">
        <v>80</v>
      </c>
      <c r="E13" s="708"/>
      <c r="F13" s="708"/>
      <c r="G13" s="708"/>
      <c r="H13" s="708"/>
      <c r="I13" s="708"/>
      <c r="J13" s="708"/>
      <c r="K13" s="708"/>
      <c r="L13" s="708"/>
      <c r="M13" s="708"/>
      <c r="N13" s="708"/>
      <c r="O13" s="708"/>
      <c r="P13" s="708"/>
      <c r="Q13" s="708"/>
      <c r="R13" s="708"/>
      <c r="S13" s="708"/>
      <c r="T13" s="323"/>
      <c r="U13" s="323"/>
      <c r="V13" s="350"/>
      <c r="W13" s="470"/>
      <c r="X13" s="521"/>
      <c r="Y13" s="447">
        <f t="shared" si="0"/>
        <v>0</v>
      </c>
      <c r="Z13" s="622">
        <f>IF(Alapadatok!$B$16=1,'3.1.2 Költségvetés'!Y13-'3.1.2 Költségvetés'!V13,'3.1.2 Költségvetés'!Y13-'3.1.2 Költségvetés'!U13)</f>
        <v>0</v>
      </c>
      <c r="AA13" s="560" t="str">
        <f>IF(Alapadatok!$B$16=1,IF(V13=0,"-",ROUND((Y13-V13)/V13,4)),IF(U13=0,"-",ROUND((Y13-U13)/U13,4)))</f>
        <v>-</v>
      </c>
      <c r="AB13" s="543" t="s">
        <v>525</v>
      </c>
      <c r="AC13" s="294" t="s">
        <v>172</v>
      </c>
    </row>
    <row r="14" spans="1:29" s="295" customFormat="1" ht="18" customHeight="1">
      <c r="A14" s="292"/>
      <c r="B14" s="709" t="s">
        <v>421</v>
      </c>
      <c r="C14" s="710"/>
      <c r="D14" s="708" t="s">
        <v>81</v>
      </c>
      <c r="E14" s="708" t="s">
        <v>81</v>
      </c>
      <c r="F14" s="708" t="s">
        <v>81</v>
      </c>
      <c r="G14" s="708" t="s">
        <v>81</v>
      </c>
      <c r="H14" s="708" t="s">
        <v>81</v>
      </c>
      <c r="I14" s="708" t="s">
        <v>81</v>
      </c>
      <c r="J14" s="708" t="s">
        <v>81</v>
      </c>
      <c r="K14" s="708" t="s">
        <v>81</v>
      </c>
      <c r="L14" s="708" t="s">
        <v>81</v>
      </c>
      <c r="M14" s="708" t="s">
        <v>81</v>
      </c>
      <c r="N14" s="708" t="s">
        <v>81</v>
      </c>
      <c r="O14" s="708" t="s">
        <v>81</v>
      </c>
      <c r="P14" s="708" t="s">
        <v>81</v>
      </c>
      <c r="Q14" s="708" t="s">
        <v>81</v>
      </c>
      <c r="R14" s="708" t="s">
        <v>81</v>
      </c>
      <c r="S14" s="708" t="s">
        <v>81</v>
      </c>
      <c r="T14" s="323"/>
      <c r="U14" s="323"/>
      <c r="V14" s="350"/>
      <c r="W14" s="470"/>
      <c r="X14" s="521"/>
      <c r="Y14" s="447">
        <f t="shared" si="0"/>
        <v>0</v>
      </c>
      <c r="Z14" s="622">
        <f>IF(Alapadatok!$B$16=1,'3.1.2 Költségvetés'!Y14-'3.1.2 Költségvetés'!V14,'3.1.2 Költségvetés'!Y14-'3.1.2 Költségvetés'!U14)</f>
        <v>0</v>
      </c>
      <c r="AA14" s="560" t="str">
        <f>IF(Alapadatok!$B$16=1,IF(V14=0,"-",ROUND((Y14-V14)/V14,4)),IF(U14=0,"-",ROUND((Y14-U14)/U14,4)))</f>
        <v>-</v>
      </c>
      <c r="AB14" s="543" t="s">
        <v>525</v>
      </c>
      <c r="AC14" s="294" t="s">
        <v>173</v>
      </c>
    </row>
    <row r="15" spans="1:29" s="295" customFormat="1" ht="18" customHeight="1">
      <c r="A15" s="292"/>
      <c r="B15" s="709" t="s">
        <v>422</v>
      </c>
      <c r="C15" s="710"/>
      <c r="D15" s="708" t="s">
        <v>302</v>
      </c>
      <c r="E15" s="708" t="s">
        <v>302</v>
      </c>
      <c r="F15" s="708" t="s">
        <v>302</v>
      </c>
      <c r="G15" s="708" t="s">
        <v>302</v>
      </c>
      <c r="H15" s="708" t="s">
        <v>302</v>
      </c>
      <c r="I15" s="708" t="s">
        <v>302</v>
      </c>
      <c r="J15" s="708" t="s">
        <v>302</v>
      </c>
      <c r="K15" s="708" t="s">
        <v>302</v>
      </c>
      <c r="L15" s="708" t="s">
        <v>302</v>
      </c>
      <c r="M15" s="708" t="s">
        <v>302</v>
      </c>
      <c r="N15" s="708" t="s">
        <v>302</v>
      </c>
      <c r="O15" s="708" t="s">
        <v>302</v>
      </c>
      <c r="P15" s="708" t="s">
        <v>302</v>
      </c>
      <c r="Q15" s="708" t="s">
        <v>302</v>
      </c>
      <c r="R15" s="708" t="s">
        <v>302</v>
      </c>
      <c r="S15" s="708" t="s">
        <v>302</v>
      </c>
      <c r="T15" s="323"/>
      <c r="U15" s="323"/>
      <c r="V15" s="350"/>
      <c r="W15" s="470"/>
      <c r="X15" s="521"/>
      <c r="Y15" s="447">
        <f t="shared" si="0"/>
        <v>0</v>
      </c>
      <c r="Z15" s="622">
        <f>IF(Alapadatok!$B$16=1,'3.1.2 Költségvetés'!Y15-'3.1.2 Költségvetés'!V15,'3.1.2 Költségvetés'!Y15-'3.1.2 Költségvetés'!U15)</f>
        <v>0</v>
      </c>
      <c r="AA15" s="560" t="str">
        <f>IF(Alapadatok!$B$16=1,IF(V15=0,"-",ROUND((Y15-V15)/V15,4)),IF(U15=0,"-",ROUND((Y15-U15)/U15,4)))</f>
        <v>-</v>
      </c>
      <c r="AB15" s="543" t="s">
        <v>526</v>
      </c>
      <c r="AC15" s="294" t="s">
        <v>174</v>
      </c>
    </row>
    <row r="16" spans="1:29" s="295" customFormat="1" ht="18" customHeight="1">
      <c r="A16" s="292"/>
      <c r="B16" s="709" t="s">
        <v>423</v>
      </c>
      <c r="C16" s="710"/>
      <c r="D16" s="708" t="s">
        <v>303</v>
      </c>
      <c r="E16" s="708" t="s">
        <v>303</v>
      </c>
      <c r="F16" s="708" t="s">
        <v>303</v>
      </c>
      <c r="G16" s="708" t="s">
        <v>303</v>
      </c>
      <c r="H16" s="708" t="s">
        <v>303</v>
      </c>
      <c r="I16" s="708" t="s">
        <v>303</v>
      </c>
      <c r="J16" s="708" t="s">
        <v>303</v>
      </c>
      <c r="K16" s="708" t="s">
        <v>303</v>
      </c>
      <c r="L16" s="708" t="s">
        <v>303</v>
      </c>
      <c r="M16" s="708" t="s">
        <v>303</v>
      </c>
      <c r="N16" s="708" t="s">
        <v>303</v>
      </c>
      <c r="O16" s="708" t="s">
        <v>303</v>
      </c>
      <c r="P16" s="708" t="s">
        <v>303</v>
      </c>
      <c r="Q16" s="708" t="s">
        <v>303</v>
      </c>
      <c r="R16" s="708" t="s">
        <v>303</v>
      </c>
      <c r="S16" s="708" t="s">
        <v>303</v>
      </c>
      <c r="T16" s="323"/>
      <c r="U16" s="323"/>
      <c r="V16" s="350"/>
      <c r="W16" s="470"/>
      <c r="X16" s="521"/>
      <c r="Y16" s="447">
        <f t="shared" si="0"/>
        <v>0</v>
      </c>
      <c r="Z16" s="622">
        <f>IF(Alapadatok!$B$16=1,'3.1.2 Költségvetés'!Y16-'3.1.2 Költségvetés'!V16,'3.1.2 Költségvetés'!Y16-'3.1.2 Költségvetés'!U16)</f>
        <v>0</v>
      </c>
      <c r="AA16" s="560" t="str">
        <f>IF(Alapadatok!$B$16=1,IF(V16=0,"-",ROUND((Y16-V16)/V16,4)),IF(U16=0,"-",ROUND((Y16-U16)/U16,4)))</f>
        <v>-</v>
      </c>
      <c r="AB16" s="543" t="s">
        <v>729</v>
      </c>
      <c r="AC16" s="294" t="s">
        <v>175</v>
      </c>
    </row>
    <row r="17" spans="1:29" s="295" customFormat="1" ht="18" customHeight="1">
      <c r="A17" s="292"/>
      <c r="B17" s="709" t="s">
        <v>424</v>
      </c>
      <c r="C17" s="710"/>
      <c r="D17" s="708" t="s">
        <v>304</v>
      </c>
      <c r="E17" s="708" t="s">
        <v>304</v>
      </c>
      <c r="F17" s="708" t="s">
        <v>304</v>
      </c>
      <c r="G17" s="708" t="s">
        <v>304</v>
      </c>
      <c r="H17" s="708" t="s">
        <v>304</v>
      </c>
      <c r="I17" s="708" t="s">
        <v>304</v>
      </c>
      <c r="J17" s="708" t="s">
        <v>304</v>
      </c>
      <c r="K17" s="708" t="s">
        <v>304</v>
      </c>
      <c r="L17" s="708" t="s">
        <v>304</v>
      </c>
      <c r="M17" s="708" t="s">
        <v>304</v>
      </c>
      <c r="N17" s="708" t="s">
        <v>304</v>
      </c>
      <c r="O17" s="708" t="s">
        <v>304</v>
      </c>
      <c r="P17" s="708" t="s">
        <v>304</v>
      </c>
      <c r="Q17" s="708" t="s">
        <v>304</v>
      </c>
      <c r="R17" s="708" t="s">
        <v>304</v>
      </c>
      <c r="S17" s="708" t="s">
        <v>304</v>
      </c>
      <c r="T17" s="323"/>
      <c r="U17" s="323"/>
      <c r="V17" s="350"/>
      <c r="W17" s="470"/>
      <c r="X17" s="521"/>
      <c r="Y17" s="447">
        <f t="shared" si="0"/>
        <v>0</v>
      </c>
      <c r="Z17" s="622">
        <f>IF(Alapadatok!$B$16=1,'3.1.2 Költségvetés'!Y17-'3.1.2 Költségvetés'!V17,'3.1.2 Költségvetés'!Y17-'3.1.2 Költségvetés'!U17)</f>
        <v>0</v>
      </c>
      <c r="AA17" s="560" t="str">
        <f>IF(Alapadatok!$B$16=1,IF(V17=0,"-",ROUND((Y17-V17)/V17,4)),IF(U17=0,"-",ROUND((Y17-U17)/U17,4)))</f>
        <v>-</v>
      </c>
      <c r="AB17" s="543" t="s">
        <v>529</v>
      </c>
      <c r="AC17" s="294" t="s">
        <v>181</v>
      </c>
    </row>
    <row r="18" spans="1:29" s="295" customFormat="1" ht="27" customHeight="1">
      <c r="A18" s="292"/>
      <c r="B18" s="709" t="s">
        <v>425</v>
      </c>
      <c r="C18" s="710"/>
      <c r="D18" s="708" t="s">
        <v>305</v>
      </c>
      <c r="E18" s="708" t="s">
        <v>305</v>
      </c>
      <c r="F18" s="708" t="s">
        <v>305</v>
      </c>
      <c r="G18" s="708" t="s">
        <v>305</v>
      </c>
      <c r="H18" s="708" t="s">
        <v>305</v>
      </c>
      <c r="I18" s="708" t="s">
        <v>305</v>
      </c>
      <c r="J18" s="708" t="s">
        <v>305</v>
      </c>
      <c r="K18" s="708" t="s">
        <v>305</v>
      </c>
      <c r="L18" s="708" t="s">
        <v>305</v>
      </c>
      <c r="M18" s="708" t="s">
        <v>305</v>
      </c>
      <c r="N18" s="708" t="s">
        <v>305</v>
      </c>
      <c r="O18" s="708" t="s">
        <v>305</v>
      </c>
      <c r="P18" s="708" t="s">
        <v>305</v>
      </c>
      <c r="Q18" s="708" t="s">
        <v>305</v>
      </c>
      <c r="R18" s="708" t="s">
        <v>305</v>
      </c>
      <c r="S18" s="708" t="s">
        <v>305</v>
      </c>
      <c r="T18" s="323"/>
      <c r="U18" s="323"/>
      <c r="V18" s="350"/>
      <c r="W18" s="470"/>
      <c r="X18" s="521"/>
      <c r="Y18" s="447">
        <f t="shared" si="0"/>
        <v>0</v>
      </c>
      <c r="Z18" s="622">
        <f>IF(Alapadatok!$B$16=1,'3.1.2 Költségvetés'!Y18-'3.1.2 Költségvetés'!V18,'3.1.2 Költségvetés'!Y18-'3.1.2 Költségvetés'!U18)</f>
        <v>0</v>
      </c>
      <c r="AA18" s="560" t="str">
        <f>IF(Alapadatok!$B$16=1,IF(V18=0,"-",ROUND((Y18-V18)/V18,4)),IF(U18=0,"-",ROUND((Y18-U18)/U18,4)))</f>
        <v>-</v>
      </c>
      <c r="AB18" s="543" t="s">
        <v>530</v>
      </c>
      <c r="AC18" s="294" t="s">
        <v>176</v>
      </c>
    </row>
    <row r="19" spans="1:29" s="295" customFormat="1" ht="27" customHeight="1">
      <c r="A19" s="292"/>
      <c r="B19" s="841" t="s">
        <v>426</v>
      </c>
      <c r="C19" s="842"/>
      <c r="D19" s="843" t="s">
        <v>306</v>
      </c>
      <c r="E19" s="844" t="s">
        <v>306</v>
      </c>
      <c r="F19" s="844" t="s">
        <v>306</v>
      </c>
      <c r="G19" s="844" t="s">
        <v>306</v>
      </c>
      <c r="H19" s="844" t="s">
        <v>306</v>
      </c>
      <c r="I19" s="844" t="s">
        <v>306</v>
      </c>
      <c r="J19" s="844" t="s">
        <v>306</v>
      </c>
      <c r="K19" s="844" t="s">
        <v>306</v>
      </c>
      <c r="L19" s="844" t="s">
        <v>306</v>
      </c>
      <c r="M19" s="844" t="s">
        <v>306</v>
      </c>
      <c r="N19" s="844" t="s">
        <v>306</v>
      </c>
      <c r="O19" s="844" t="s">
        <v>306</v>
      </c>
      <c r="P19" s="844" t="s">
        <v>306</v>
      </c>
      <c r="Q19" s="844" t="s">
        <v>306</v>
      </c>
      <c r="R19" s="844" t="s">
        <v>306</v>
      </c>
      <c r="S19" s="845" t="s">
        <v>306</v>
      </c>
      <c r="T19" s="339"/>
      <c r="U19" s="339"/>
      <c r="V19" s="441"/>
      <c r="W19" s="471"/>
      <c r="X19" s="522"/>
      <c r="Y19" s="448">
        <f t="shared" si="0"/>
        <v>0</v>
      </c>
      <c r="Z19" s="623">
        <f>IF(Alapadatok!$B$16=1,'3.1.2 Költségvetés'!Y19-'3.1.2 Költségvetés'!V19,'3.1.2 Költségvetés'!Y19-'3.1.2 Költségvetés'!U19)</f>
        <v>0</v>
      </c>
      <c r="AA19" s="561" t="str">
        <f>IF(Alapadatok!$B$16=1,IF(V19=0,"-",ROUND((Y19-V19)/V19,4)),IF(U19=0,"-",ROUND((Y19-U19)/U19,4)))</f>
        <v>-</v>
      </c>
      <c r="AB19" s="543" t="s">
        <v>670</v>
      </c>
      <c r="AC19" s="294" t="s">
        <v>177</v>
      </c>
    </row>
    <row r="20" spans="1:29" s="295" customFormat="1" ht="27" customHeight="1">
      <c r="A20" s="292"/>
      <c r="B20" s="841" t="s">
        <v>427</v>
      </c>
      <c r="C20" s="842"/>
      <c r="D20" s="843" t="s">
        <v>643</v>
      </c>
      <c r="E20" s="844" t="s">
        <v>307</v>
      </c>
      <c r="F20" s="844" t="s">
        <v>307</v>
      </c>
      <c r="G20" s="844" t="s">
        <v>307</v>
      </c>
      <c r="H20" s="844" t="s">
        <v>307</v>
      </c>
      <c r="I20" s="844" t="s">
        <v>307</v>
      </c>
      <c r="J20" s="844" t="s">
        <v>307</v>
      </c>
      <c r="K20" s="844" t="s">
        <v>307</v>
      </c>
      <c r="L20" s="844" t="s">
        <v>307</v>
      </c>
      <c r="M20" s="844" t="s">
        <v>307</v>
      </c>
      <c r="N20" s="844" t="s">
        <v>307</v>
      </c>
      <c r="O20" s="844" t="s">
        <v>307</v>
      </c>
      <c r="P20" s="844" t="s">
        <v>307</v>
      </c>
      <c r="Q20" s="844" t="s">
        <v>307</v>
      </c>
      <c r="R20" s="844" t="s">
        <v>307</v>
      </c>
      <c r="S20" s="845" t="s">
        <v>307</v>
      </c>
      <c r="T20" s="339"/>
      <c r="U20" s="339"/>
      <c r="V20" s="441"/>
      <c r="W20" s="471"/>
      <c r="X20" s="522"/>
      <c r="Y20" s="448">
        <f t="shared" si="0"/>
        <v>0</v>
      </c>
      <c r="Z20" s="623">
        <f>IF(Alapadatok!$B$16=1,'3.1.2 Költségvetés'!Y20-'3.1.2 Költségvetés'!V20,'3.1.2 Költségvetés'!Y20-'3.1.2 Költségvetés'!U20)</f>
        <v>0</v>
      </c>
      <c r="AA20" s="561" t="str">
        <f>IF(Alapadatok!$B$16=1,IF(V20=0,"-",ROUND((Y20-V20)/V20,4)),IF(U20=0,"-",ROUND((Y20-U20)/U20,4)))</f>
        <v>-</v>
      </c>
      <c r="AB20" s="543" t="s">
        <v>528</v>
      </c>
      <c r="AC20" s="294" t="s">
        <v>178</v>
      </c>
    </row>
    <row r="21" spans="1:29" s="295" customFormat="1" ht="18" customHeight="1">
      <c r="A21" s="292"/>
      <c r="B21" s="709" t="s">
        <v>428</v>
      </c>
      <c r="C21" s="710"/>
      <c r="D21" s="846" t="s">
        <v>309</v>
      </c>
      <c r="E21" s="847" t="s">
        <v>309</v>
      </c>
      <c r="F21" s="847" t="s">
        <v>309</v>
      </c>
      <c r="G21" s="847" t="s">
        <v>309</v>
      </c>
      <c r="H21" s="847" t="s">
        <v>309</v>
      </c>
      <c r="I21" s="847" t="s">
        <v>309</v>
      </c>
      <c r="J21" s="847" t="s">
        <v>309</v>
      </c>
      <c r="K21" s="847" t="s">
        <v>309</v>
      </c>
      <c r="L21" s="847" t="s">
        <v>309</v>
      </c>
      <c r="M21" s="847" t="s">
        <v>309</v>
      </c>
      <c r="N21" s="847" t="s">
        <v>309</v>
      </c>
      <c r="O21" s="847" t="s">
        <v>309</v>
      </c>
      <c r="P21" s="847" t="s">
        <v>309</v>
      </c>
      <c r="Q21" s="847" t="s">
        <v>309</v>
      </c>
      <c r="R21" s="847" t="s">
        <v>309</v>
      </c>
      <c r="S21" s="848" t="s">
        <v>309</v>
      </c>
      <c r="T21" s="323"/>
      <c r="U21" s="323"/>
      <c r="V21" s="350"/>
      <c r="W21" s="476"/>
      <c r="X21" s="521"/>
      <c r="Y21" s="447">
        <f>SUM(W21:X21)</f>
        <v>0</v>
      </c>
      <c r="Z21" s="622">
        <f>IF(Alapadatok!$B$16=1,'3.1.2 Költségvetés'!Y21-'3.1.2 Költségvetés'!V21,'3.1.2 Költségvetés'!Y21-'3.1.2 Költségvetés'!U21)</f>
        <v>0</v>
      </c>
      <c r="AA21" s="560" t="str">
        <f>IF(Alapadatok!$B$16=1,IF(V21=0,"-",ROUND((Y21-V21)/V21,4)),IF(U21=0,"-",ROUND((Y21-U21)/U21,4)))</f>
        <v>-</v>
      </c>
      <c r="AB21" s="543"/>
      <c r="AC21" s="294" t="s">
        <v>180</v>
      </c>
    </row>
    <row r="22" spans="1:29" s="295" customFormat="1" ht="33" customHeight="1">
      <c r="A22" s="292"/>
      <c r="B22" s="841" t="s">
        <v>429</v>
      </c>
      <c r="C22" s="842"/>
      <c r="D22" s="843" t="s">
        <v>644</v>
      </c>
      <c r="E22" s="844" t="s">
        <v>308</v>
      </c>
      <c r="F22" s="844" t="s">
        <v>308</v>
      </c>
      <c r="G22" s="844" t="s">
        <v>308</v>
      </c>
      <c r="H22" s="844" t="s">
        <v>308</v>
      </c>
      <c r="I22" s="844" t="s">
        <v>308</v>
      </c>
      <c r="J22" s="844" t="s">
        <v>308</v>
      </c>
      <c r="K22" s="844" t="s">
        <v>308</v>
      </c>
      <c r="L22" s="844" t="s">
        <v>308</v>
      </c>
      <c r="M22" s="844" t="s">
        <v>308</v>
      </c>
      <c r="N22" s="844" t="s">
        <v>308</v>
      </c>
      <c r="O22" s="844" t="s">
        <v>308</v>
      </c>
      <c r="P22" s="844" t="s">
        <v>308</v>
      </c>
      <c r="Q22" s="844" t="s">
        <v>308</v>
      </c>
      <c r="R22" s="844" t="s">
        <v>308</v>
      </c>
      <c r="S22" s="845" t="s">
        <v>308</v>
      </c>
      <c r="T22" s="339"/>
      <c r="U22" s="339"/>
      <c r="V22" s="441"/>
      <c r="W22" s="471"/>
      <c r="X22" s="522"/>
      <c r="Y22" s="448">
        <f t="shared" si="0"/>
        <v>0</v>
      </c>
      <c r="Z22" s="623">
        <f>IF(Alapadatok!$B$16=1,'3.1.2 Költségvetés'!Y22-'3.1.2 Költségvetés'!V22,'3.1.2 Költségvetés'!Y22-'3.1.2 Költségvetés'!U22)</f>
        <v>0</v>
      </c>
      <c r="AA22" s="561" t="str">
        <f>IF(Alapadatok!$B$16=1,IF(V22=0,"-",ROUND((Y22-V22)/V22,4)),IF(U22=0,"-",ROUND((Y22-U22)/U22,4)))</f>
        <v>-</v>
      </c>
      <c r="AB22" s="543" t="s">
        <v>530</v>
      </c>
      <c r="AC22" s="294" t="s">
        <v>179</v>
      </c>
    </row>
    <row r="23" spans="1:29" s="265" customFormat="1" ht="18" customHeight="1">
      <c r="A23" s="260"/>
      <c r="B23" s="705" t="s">
        <v>430</v>
      </c>
      <c r="C23" s="706"/>
      <c r="D23" s="808" t="s">
        <v>688</v>
      </c>
      <c r="E23" s="809"/>
      <c r="F23" s="809"/>
      <c r="G23" s="809"/>
      <c r="H23" s="809"/>
      <c r="I23" s="809"/>
      <c r="J23" s="809"/>
      <c r="K23" s="809"/>
      <c r="L23" s="809"/>
      <c r="M23" s="809"/>
      <c r="N23" s="809"/>
      <c r="O23" s="809"/>
      <c r="P23" s="809"/>
      <c r="Q23" s="809"/>
      <c r="R23" s="809"/>
      <c r="S23" s="810"/>
      <c r="T23" s="296">
        <f>SUM(T24,T27:T28,T32)</f>
        <v>0</v>
      </c>
      <c r="U23" s="296">
        <f>SUM(U24,U27:U28,U32)</f>
        <v>0</v>
      </c>
      <c r="V23" s="345">
        <f>SUM(V24,V27:V28,V32)</f>
        <v>0</v>
      </c>
      <c r="W23" s="472">
        <f>SUM(W24,W27:W28,W32)</f>
        <v>0</v>
      </c>
      <c r="X23" s="523">
        <f>SUM(X24,X27:X28,X32)</f>
        <v>0</v>
      </c>
      <c r="Y23" s="449">
        <f t="shared" si="0"/>
        <v>0</v>
      </c>
      <c r="Z23" s="624">
        <f>IF(Alapadatok!$B$16=1,'3.1.2 Költségvetés'!Y23-'3.1.2 Költségvetés'!V23,'3.1.2 Költségvetés'!Y23-'3.1.2 Költségvetés'!U23)</f>
        <v>0</v>
      </c>
      <c r="AA23" s="562" t="str">
        <f>IF(Alapadatok!$B$16=1,IF(V23=0,"-",ROUND((Y23-V23)/V23,4)),IF(U23=0,"-",ROUND((Y23-U23)/U23,4)))</f>
        <v>-</v>
      </c>
      <c r="AB23" s="544"/>
      <c r="AC23" s="298"/>
    </row>
    <row r="24" spans="1:30" s="295" customFormat="1" ht="32.25" customHeight="1">
      <c r="A24" s="292"/>
      <c r="B24" s="836" t="s">
        <v>431</v>
      </c>
      <c r="C24" s="837"/>
      <c r="D24" s="838" t="s">
        <v>687</v>
      </c>
      <c r="E24" s="839"/>
      <c r="F24" s="839"/>
      <c r="G24" s="839"/>
      <c r="H24" s="839"/>
      <c r="I24" s="839"/>
      <c r="J24" s="839"/>
      <c r="K24" s="839"/>
      <c r="L24" s="839"/>
      <c r="M24" s="839"/>
      <c r="N24" s="839"/>
      <c r="O24" s="839"/>
      <c r="P24" s="839"/>
      <c r="Q24" s="839"/>
      <c r="R24" s="839"/>
      <c r="S24" s="840"/>
      <c r="T24" s="340">
        <f>SUM(T25:T26)</f>
        <v>0</v>
      </c>
      <c r="U24" s="340">
        <f>SUM(U25:U26)</f>
        <v>0</v>
      </c>
      <c r="V24" s="346">
        <f>SUM(V25:V26)</f>
        <v>0</v>
      </c>
      <c r="W24" s="473">
        <f>SUM(W25:W26)</f>
        <v>0</v>
      </c>
      <c r="X24" s="524">
        <f>SUM(X25:X26)</f>
        <v>0</v>
      </c>
      <c r="Y24" s="450">
        <f t="shared" si="0"/>
        <v>0</v>
      </c>
      <c r="Z24" s="625">
        <f>IF(Alapadatok!$B$16=1,'3.1.2 Költségvetés'!Y24-'3.1.2 Költségvetés'!V24,'3.1.2 Költségvetés'!Y24-'3.1.2 Költségvetés'!U24)</f>
        <v>0</v>
      </c>
      <c r="AA24" s="563" t="str">
        <f>IF(Alapadatok!$B$16=1,IF(V24=0,"-",ROUND((Y24-V24)/V24,4)),IF(U24=0,"-",ROUND((Y24-U24)/U24,4)))</f>
        <v>-</v>
      </c>
      <c r="AB24" s="543" t="s">
        <v>548</v>
      </c>
      <c r="AC24" s="294" t="s">
        <v>182</v>
      </c>
      <c r="AD24" s="305"/>
    </row>
    <row r="25" spans="1:30" s="295" customFormat="1" ht="32.25" customHeight="1">
      <c r="A25" s="292"/>
      <c r="B25" s="709" t="s">
        <v>432</v>
      </c>
      <c r="C25" s="710"/>
      <c r="D25" s="708" t="s">
        <v>681</v>
      </c>
      <c r="E25" s="708" t="s">
        <v>312</v>
      </c>
      <c r="F25" s="708" t="s">
        <v>312</v>
      </c>
      <c r="G25" s="708" t="s">
        <v>312</v>
      </c>
      <c r="H25" s="708" t="s">
        <v>312</v>
      </c>
      <c r="I25" s="708" t="s">
        <v>312</v>
      </c>
      <c r="J25" s="708" t="s">
        <v>312</v>
      </c>
      <c r="K25" s="708" t="s">
        <v>312</v>
      </c>
      <c r="L25" s="708" t="s">
        <v>312</v>
      </c>
      <c r="M25" s="708" t="s">
        <v>312</v>
      </c>
      <c r="N25" s="708" t="s">
        <v>312</v>
      </c>
      <c r="O25" s="708" t="s">
        <v>312</v>
      </c>
      <c r="P25" s="708" t="s">
        <v>312</v>
      </c>
      <c r="Q25" s="708" t="s">
        <v>312</v>
      </c>
      <c r="R25" s="708" t="s">
        <v>312</v>
      </c>
      <c r="S25" s="708" t="s">
        <v>312</v>
      </c>
      <c r="T25" s="604"/>
      <c r="U25" s="604"/>
      <c r="V25" s="605"/>
      <c r="W25" s="606"/>
      <c r="X25" s="607"/>
      <c r="Y25" s="608">
        <f t="shared" si="0"/>
        <v>0</v>
      </c>
      <c r="Z25" s="626">
        <f>IF(Alapadatok!$B$16=1,'3.1.2 Költségvetés'!Y25-'3.1.2 Költségvetés'!V25,'3.1.2 Költségvetés'!Y25-'3.1.2 Költségvetés'!U25)</f>
        <v>0</v>
      </c>
      <c r="AA25" s="609" t="str">
        <f>IF(Alapadatok!$B$16=1,IF(V25=0,"-",ROUND((Y25-V25)/V25,4)),IF(U25=0,"-",ROUND((Y25-U25)/U25,4)))</f>
        <v>-</v>
      </c>
      <c r="AB25" s="543"/>
      <c r="AC25" s="294"/>
      <c r="AD25" s="305"/>
    </row>
    <row r="26" spans="1:30" s="295" customFormat="1" ht="32.25" customHeight="1">
      <c r="A26" s="292"/>
      <c r="B26" s="709" t="s">
        <v>433</v>
      </c>
      <c r="C26" s="710"/>
      <c r="D26" s="708" t="s">
        <v>682</v>
      </c>
      <c r="E26" s="708" t="s">
        <v>312</v>
      </c>
      <c r="F26" s="708" t="s">
        <v>312</v>
      </c>
      <c r="G26" s="708" t="s">
        <v>312</v>
      </c>
      <c r="H26" s="708" t="s">
        <v>312</v>
      </c>
      <c r="I26" s="708" t="s">
        <v>312</v>
      </c>
      <c r="J26" s="708" t="s">
        <v>312</v>
      </c>
      <c r="K26" s="708" t="s">
        <v>312</v>
      </c>
      <c r="L26" s="708" t="s">
        <v>312</v>
      </c>
      <c r="M26" s="708" t="s">
        <v>312</v>
      </c>
      <c r="N26" s="708" t="s">
        <v>312</v>
      </c>
      <c r="O26" s="708" t="s">
        <v>312</v>
      </c>
      <c r="P26" s="708" t="s">
        <v>312</v>
      </c>
      <c r="Q26" s="708" t="s">
        <v>312</v>
      </c>
      <c r="R26" s="708" t="s">
        <v>312</v>
      </c>
      <c r="S26" s="708" t="s">
        <v>312</v>
      </c>
      <c r="T26" s="604"/>
      <c r="U26" s="604"/>
      <c r="V26" s="605"/>
      <c r="W26" s="606"/>
      <c r="X26" s="607"/>
      <c r="Y26" s="608">
        <f t="shared" si="0"/>
        <v>0</v>
      </c>
      <c r="Z26" s="626">
        <f>IF(Alapadatok!$B$16=1,'3.1.2 Költségvetés'!Y26-'3.1.2 Költségvetés'!V26,'3.1.2 Költségvetés'!Y26-'3.1.2 Költségvetés'!U26)</f>
        <v>0</v>
      </c>
      <c r="AA26" s="609" t="str">
        <f>IF(Alapadatok!$B$16=1,IF(V26=0,"-",ROUND((Y26-V26)/V26,4)),IF(U26=0,"-",ROUND((Y26-U26)/U26,4)))</f>
        <v>-</v>
      </c>
      <c r="AB26" s="543"/>
      <c r="AC26" s="294"/>
      <c r="AD26" s="305"/>
    </row>
    <row r="27" spans="1:29" s="295" customFormat="1" ht="39" customHeight="1">
      <c r="A27" s="292"/>
      <c r="B27" s="836" t="s">
        <v>434</v>
      </c>
      <c r="C27" s="837"/>
      <c r="D27" s="838" t="s">
        <v>310</v>
      </c>
      <c r="E27" s="839" t="s">
        <v>310</v>
      </c>
      <c r="F27" s="839" t="s">
        <v>310</v>
      </c>
      <c r="G27" s="839" t="s">
        <v>310</v>
      </c>
      <c r="H27" s="839" t="s">
        <v>310</v>
      </c>
      <c r="I27" s="839" t="s">
        <v>310</v>
      </c>
      <c r="J27" s="839" t="s">
        <v>310</v>
      </c>
      <c r="K27" s="839" t="s">
        <v>310</v>
      </c>
      <c r="L27" s="839" t="s">
        <v>310</v>
      </c>
      <c r="M27" s="839" t="s">
        <v>310</v>
      </c>
      <c r="N27" s="839" t="s">
        <v>310</v>
      </c>
      <c r="O27" s="839" t="s">
        <v>310</v>
      </c>
      <c r="P27" s="839" t="s">
        <v>310</v>
      </c>
      <c r="Q27" s="839" t="s">
        <v>310</v>
      </c>
      <c r="R27" s="839" t="s">
        <v>310</v>
      </c>
      <c r="S27" s="840" t="s">
        <v>310</v>
      </c>
      <c r="T27" s="340"/>
      <c r="U27" s="340"/>
      <c r="V27" s="346"/>
      <c r="W27" s="473"/>
      <c r="X27" s="524"/>
      <c r="Y27" s="450">
        <f t="shared" si="0"/>
        <v>0</v>
      </c>
      <c r="Z27" s="625">
        <f>IF(Alapadatok!$B$16=1,'3.1.2 Költségvetés'!Y27-'3.1.2 Költségvetés'!V27,'3.1.2 Költségvetés'!Y27-'3.1.2 Költségvetés'!U27)</f>
        <v>0</v>
      </c>
      <c r="AA27" s="563" t="str">
        <f>IF(Alapadatok!$B$16=1,IF(V27=0,"-",ROUND((Y27-V27)/V27,4)),IF(U27=0,"-",ROUND((Y27-U27)/U27,4)))</f>
        <v>-</v>
      </c>
      <c r="AB27" s="543"/>
      <c r="AC27" s="294" t="s">
        <v>183</v>
      </c>
    </row>
    <row r="28" spans="1:29" s="295" customFormat="1" ht="18" customHeight="1">
      <c r="A28" s="292"/>
      <c r="B28" s="836" t="s">
        <v>435</v>
      </c>
      <c r="C28" s="837"/>
      <c r="D28" s="838" t="s">
        <v>689</v>
      </c>
      <c r="E28" s="839" t="s">
        <v>311</v>
      </c>
      <c r="F28" s="839" t="s">
        <v>311</v>
      </c>
      <c r="G28" s="839" t="s">
        <v>311</v>
      </c>
      <c r="H28" s="839" t="s">
        <v>311</v>
      </c>
      <c r="I28" s="839" t="s">
        <v>311</v>
      </c>
      <c r="J28" s="839" t="s">
        <v>311</v>
      </c>
      <c r="K28" s="839" t="s">
        <v>311</v>
      </c>
      <c r="L28" s="839" t="s">
        <v>311</v>
      </c>
      <c r="M28" s="839" t="s">
        <v>311</v>
      </c>
      <c r="N28" s="839" t="s">
        <v>311</v>
      </c>
      <c r="O28" s="839" t="s">
        <v>311</v>
      </c>
      <c r="P28" s="839" t="s">
        <v>311</v>
      </c>
      <c r="Q28" s="839" t="s">
        <v>311</v>
      </c>
      <c r="R28" s="839" t="s">
        <v>311</v>
      </c>
      <c r="S28" s="840" t="s">
        <v>311</v>
      </c>
      <c r="T28" s="341">
        <f>SUM(T29:T31)</f>
        <v>0</v>
      </c>
      <c r="U28" s="341">
        <f>SUM(U29:U31)</f>
        <v>0</v>
      </c>
      <c r="V28" s="346">
        <f>SUM(V29:V31)</f>
        <v>0</v>
      </c>
      <c r="W28" s="473">
        <f>SUM(W29:W31)</f>
        <v>0</v>
      </c>
      <c r="X28" s="524">
        <f>SUM(X29:X31)</f>
        <v>0</v>
      </c>
      <c r="Y28" s="451">
        <f t="shared" si="0"/>
        <v>0</v>
      </c>
      <c r="Z28" s="627">
        <f>IF(Alapadatok!$B$16=1,'3.1.2 Költségvetés'!Y28-'3.1.2 Költségvetés'!V28,'3.1.2 Költségvetés'!Y28-'3.1.2 Költségvetés'!U28)</f>
        <v>0</v>
      </c>
      <c r="AA28" s="564" t="str">
        <f>IF(Alapadatok!$B$16=1,IF(V28=0,"-",ROUND((Y28-V28)/V28,4)),IF(U28=0,"-",ROUND((Y28-U28)/U28,4)))</f>
        <v>-</v>
      </c>
      <c r="AB28" s="543"/>
      <c r="AC28" s="299"/>
    </row>
    <row r="29" spans="1:29" s="295" customFormat="1" ht="18" customHeight="1">
      <c r="A29" s="292"/>
      <c r="B29" s="709" t="s">
        <v>436</v>
      </c>
      <c r="C29" s="710"/>
      <c r="D29" s="708" t="s">
        <v>312</v>
      </c>
      <c r="E29" s="708" t="s">
        <v>312</v>
      </c>
      <c r="F29" s="708" t="s">
        <v>312</v>
      </c>
      <c r="G29" s="708" t="s">
        <v>312</v>
      </c>
      <c r="H29" s="708" t="s">
        <v>312</v>
      </c>
      <c r="I29" s="708" t="s">
        <v>312</v>
      </c>
      <c r="J29" s="708" t="s">
        <v>312</v>
      </c>
      <c r="K29" s="708" t="s">
        <v>312</v>
      </c>
      <c r="L29" s="708" t="s">
        <v>312</v>
      </c>
      <c r="M29" s="708" t="s">
        <v>312</v>
      </c>
      <c r="N29" s="708" t="s">
        <v>312</v>
      </c>
      <c r="O29" s="708" t="s">
        <v>312</v>
      </c>
      <c r="P29" s="708" t="s">
        <v>312</v>
      </c>
      <c r="Q29" s="708" t="s">
        <v>312</v>
      </c>
      <c r="R29" s="708" t="s">
        <v>312</v>
      </c>
      <c r="S29" s="708" t="s">
        <v>312</v>
      </c>
      <c r="T29" s="323"/>
      <c r="U29" s="323"/>
      <c r="V29" s="350"/>
      <c r="W29" s="470"/>
      <c r="X29" s="521"/>
      <c r="Y29" s="447">
        <f t="shared" si="0"/>
        <v>0</v>
      </c>
      <c r="Z29" s="622">
        <f>IF(Alapadatok!$B$16=1,'3.1.2 Költségvetés'!Y29-'3.1.2 Költségvetés'!V29,'3.1.2 Költségvetés'!Y29-'3.1.2 Költségvetés'!U29)</f>
        <v>0</v>
      </c>
      <c r="AA29" s="560" t="str">
        <f>IF(Alapadatok!$B$16=1,IF(V29=0,"-",ROUND((Y29-V29)/V29,4)),IF(U29=0,"-",ROUND((Y29-U29)/U29,4)))</f>
        <v>-</v>
      </c>
      <c r="AB29" s="543" t="s">
        <v>541</v>
      </c>
      <c r="AC29" s="294" t="s">
        <v>202</v>
      </c>
    </row>
    <row r="30" spans="1:29" s="295" customFormat="1" ht="27" customHeight="1">
      <c r="A30" s="292"/>
      <c r="B30" s="817" t="s">
        <v>437</v>
      </c>
      <c r="C30" s="818"/>
      <c r="D30" s="833" t="s">
        <v>313</v>
      </c>
      <c r="E30" s="834" t="s">
        <v>313</v>
      </c>
      <c r="F30" s="834" t="s">
        <v>313</v>
      </c>
      <c r="G30" s="834" t="s">
        <v>313</v>
      </c>
      <c r="H30" s="834" t="s">
        <v>313</v>
      </c>
      <c r="I30" s="834" t="s">
        <v>313</v>
      </c>
      <c r="J30" s="834" t="s">
        <v>313</v>
      </c>
      <c r="K30" s="834" t="s">
        <v>313</v>
      </c>
      <c r="L30" s="834" t="s">
        <v>313</v>
      </c>
      <c r="M30" s="834" t="s">
        <v>313</v>
      </c>
      <c r="N30" s="834" t="s">
        <v>313</v>
      </c>
      <c r="O30" s="834" t="s">
        <v>313</v>
      </c>
      <c r="P30" s="834" t="s">
        <v>313</v>
      </c>
      <c r="Q30" s="834" t="s">
        <v>313</v>
      </c>
      <c r="R30" s="834" t="s">
        <v>313</v>
      </c>
      <c r="S30" s="835" t="s">
        <v>313</v>
      </c>
      <c r="T30" s="323"/>
      <c r="U30" s="323"/>
      <c r="V30" s="350"/>
      <c r="W30" s="470"/>
      <c r="X30" s="521"/>
      <c r="Y30" s="447">
        <f t="shared" si="0"/>
        <v>0</v>
      </c>
      <c r="Z30" s="622">
        <f>IF(Alapadatok!$B$16=1,'3.1.2 Költségvetés'!Y30-'3.1.2 Költségvetés'!V30,'3.1.2 Költségvetés'!Y30-'3.1.2 Költségvetés'!U30)</f>
        <v>0</v>
      </c>
      <c r="AA30" s="560" t="str">
        <f>IF(Alapadatok!$B$16=1,IF(V30=0,"-",ROUND((Y30-V30)/V30,4)),IF(U30=0,"-",ROUND((Y30-U30)/U30,4)))</f>
        <v>-</v>
      </c>
      <c r="AB30" s="543"/>
      <c r="AC30" s="294" t="s">
        <v>203</v>
      </c>
    </row>
    <row r="31" spans="1:29" s="295" customFormat="1" ht="24.75" customHeight="1">
      <c r="A31" s="292"/>
      <c r="B31" s="709" t="s">
        <v>438</v>
      </c>
      <c r="C31" s="710"/>
      <c r="D31" s="708" t="s">
        <v>82</v>
      </c>
      <c r="E31" s="708" t="s">
        <v>82</v>
      </c>
      <c r="F31" s="708" t="s">
        <v>82</v>
      </c>
      <c r="G31" s="708" t="s">
        <v>82</v>
      </c>
      <c r="H31" s="708" t="s">
        <v>82</v>
      </c>
      <c r="I31" s="708" t="s">
        <v>82</v>
      </c>
      <c r="J31" s="708" t="s">
        <v>82</v>
      </c>
      <c r="K31" s="708" t="s">
        <v>82</v>
      </c>
      <c r="L31" s="708" t="s">
        <v>82</v>
      </c>
      <c r="M31" s="708" t="s">
        <v>82</v>
      </c>
      <c r="N31" s="708" t="s">
        <v>82</v>
      </c>
      <c r="O31" s="708" t="s">
        <v>82</v>
      </c>
      <c r="P31" s="708" t="s">
        <v>82</v>
      </c>
      <c r="Q31" s="708" t="s">
        <v>82</v>
      </c>
      <c r="R31" s="708" t="s">
        <v>82</v>
      </c>
      <c r="S31" s="708" t="s">
        <v>82</v>
      </c>
      <c r="T31" s="323"/>
      <c r="U31" s="323"/>
      <c r="V31" s="350"/>
      <c r="W31" s="470"/>
      <c r="X31" s="521"/>
      <c r="Y31" s="447">
        <f t="shared" si="0"/>
        <v>0</v>
      </c>
      <c r="Z31" s="622">
        <f>IF(Alapadatok!$B$16=1,'3.1.2 Költségvetés'!Y31-'3.1.2 Költségvetés'!V31,'3.1.2 Költségvetés'!Y31-'3.1.2 Költségvetés'!U31)</f>
        <v>0</v>
      </c>
      <c r="AA31" s="560" t="str">
        <f>IF(Alapadatok!$B$16=1,IF(V31=0,"-",ROUND((Y31-V31)/V31,4)),IF(U31=0,"-",ROUND((Y31-U31)/U31,4)))</f>
        <v>-</v>
      </c>
      <c r="AB31" s="543" t="s">
        <v>671</v>
      </c>
      <c r="AC31" s="294" t="s">
        <v>281</v>
      </c>
    </row>
    <row r="32" spans="1:29" s="265" customFormat="1" ht="18" customHeight="1">
      <c r="A32" s="260"/>
      <c r="B32" s="828" t="s">
        <v>439</v>
      </c>
      <c r="C32" s="829"/>
      <c r="D32" s="830" t="s">
        <v>778</v>
      </c>
      <c r="E32" s="831" t="s">
        <v>314</v>
      </c>
      <c r="F32" s="831" t="s">
        <v>314</v>
      </c>
      <c r="G32" s="831" t="s">
        <v>314</v>
      </c>
      <c r="H32" s="831" t="s">
        <v>314</v>
      </c>
      <c r="I32" s="831" t="s">
        <v>314</v>
      </c>
      <c r="J32" s="831" t="s">
        <v>314</v>
      </c>
      <c r="K32" s="831" t="s">
        <v>314</v>
      </c>
      <c r="L32" s="831" t="s">
        <v>314</v>
      </c>
      <c r="M32" s="831" t="s">
        <v>314</v>
      </c>
      <c r="N32" s="831" t="s">
        <v>314</v>
      </c>
      <c r="O32" s="831" t="s">
        <v>314</v>
      </c>
      <c r="P32" s="831" t="s">
        <v>314</v>
      </c>
      <c r="Q32" s="831" t="s">
        <v>314</v>
      </c>
      <c r="R32" s="831" t="s">
        <v>314</v>
      </c>
      <c r="S32" s="832" t="s">
        <v>314</v>
      </c>
      <c r="T32" s="342">
        <f>SUM(T33,T44,T50,T51)</f>
        <v>0</v>
      </c>
      <c r="U32" s="342">
        <f>SUM(U33,U44,U50,U51)</f>
        <v>0</v>
      </c>
      <c r="V32" s="347">
        <f>SUM(V33,V44,V50,V51)</f>
        <v>0</v>
      </c>
      <c r="W32" s="474">
        <f>SUM(W33,W44,W50,W51)</f>
        <v>0</v>
      </c>
      <c r="X32" s="525">
        <f>SUM(X33,X44,X50,X51)</f>
        <v>0</v>
      </c>
      <c r="Y32" s="452">
        <f t="shared" si="0"/>
        <v>0</v>
      </c>
      <c r="Z32" s="628">
        <f>IF(Alapadatok!$B$16=1,'3.1.2 Költségvetés'!Y32-'3.1.2 Költségvetés'!V32,'3.1.2 Költségvetés'!Y32-'3.1.2 Költségvetés'!U32)</f>
        <v>0</v>
      </c>
      <c r="AA32" s="565" t="str">
        <f>IF(Alapadatok!$B$16=1,IF(V32=0,"-",ROUND((Y32-V32)/V32,4)),IF(U32=0,"-",ROUND((Y32-U32)/U32,4)))</f>
        <v>-</v>
      </c>
      <c r="AB32" s="544"/>
      <c r="AC32" s="298"/>
    </row>
    <row r="33" spans="1:29" s="265" customFormat="1" ht="18" customHeight="1">
      <c r="A33" s="260"/>
      <c r="B33" s="817" t="s">
        <v>440</v>
      </c>
      <c r="C33" s="818"/>
      <c r="D33" s="833" t="s">
        <v>779</v>
      </c>
      <c r="E33" s="834" t="s">
        <v>315</v>
      </c>
      <c r="F33" s="834" t="s">
        <v>315</v>
      </c>
      <c r="G33" s="834" t="s">
        <v>315</v>
      </c>
      <c r="H33" s="834" t="s">
        <v>315</v>
      </c>
      <c r="I33" s="834" t="s">
        <v>315</v>
      </c>
      <c r="J33" s="834" t="s">
        <v>315</v>
      </c>
      <c r="K33" s="834" t="s">
        <v>315</v>
      </c>
      <c r="L33" s="834" t="s">
        <v>315</v>
      </c>
      <c r="M33" s="834" t="s">
        <v>315</v>
      </c>
      <c r="N33" s="834" t="s">
        <v>315</v>
      </c>
      <c r="O33" s="834" t="s">
        <v>315</v>
      </c>
      <c r="P33" s="834" t="s">
        <v>315</v>
      </c>
      <c r="Q33" s="834" t="s">
        <v>315</v>
      </c>
      <c r="R33" s="834" t="s">
        <v>315</v>
      </c>
      <c r="S33" s="835" t="s">
        <v>315</v>
      </c>
      <c r="T33" s="303">
        <f>SUM(T34,T43)</f>
        <v>0</v>
      </c>
      <c r="U33" s="303">
        <f>SUM(U34,U43)</f>
        <v>0</v>
      </c>
      <c r="V33" s="348">
        <f>SUM(V34,V43)</f>
        <v>0</v>
      </c>
      <c r="W33" s="475">
        <f>SUM(W34,W43)</f>
        <v>0</v>
      </c>
      <c r="X33" s="526">
        <f>SUM(X34,X43)</f>
        <v>0</v>
      </c>
      <c r="Y33" s="453">
        <f t="shared" si="0"/>
        <v>0</v>
      </c>
      <c r="Z33" s="629">
        <f>IF(Alapadatok!$B$16=1,'3.1.2 Költségvetés'!Y33-'3.1.2 Költségvetés'!V33,'3.1.2 Költségvetés'!Y33-'3.1.2 Költségvetés'!U33)</f>
        <v>0</v>
      </c>
      <c r="AA33" s="566" t="str">
        <f>IF(Alapadatok!$B$16=1,IF(V33=0,"-",ROUND((Y33-V33)/V33,4)),IF(U33=0,"-",ROUND((Y33-U33)/U33,4)))</f>
        <v>-</v>
      </c>
      <c r="AB33" s="544"/>
      <c r="AC33" s="297"/>
    </row>
    <row r="34" spans="1:29" s="265" customFormat="1" ht="18" customHeight="1">
      <c r="A34" s="260"/>
      <c r="B34" s="817" t="s">
        <v>441</v>
      </c>
      <c r="C34" s="818"/>
      <c r="D34" s="822" t="s">
        <v>316</v>
      </c>
      <c r="E34" s="823" t="s">
        <v>316</v>
      </c>
      <c r="F34" s="823" t="s">
        <v>316</v>
      </c>
      <c r="G34" s="823" t="s">
        <v>316</v>
      </c>
      <c r="H34" s="823" t="s">
        <v>316</v>
      </c>
      <c r="I34" s="823" t="s">
        <v>316</v>
      </c>
      <c r="J34" s="823" t="s">
        <v>316</v>
      </c>
      <c r="K34" s="823" t="s">
        <v>316</v>
      </c>
      <c r="L34" s="823" t="s">
        <v>316</v>
      </c>
      <c r="M34" s="823" t="s">
        <v>316</v>
      </c>
      <c r="N34" s="823" t="s">
        <v>316</v>
      </c>
      <c r="O34" s="823" t="s">
        <v>316</v>
      </c>
      <c r="P34" s="823" t="s">
        <v>316</v>
      </c>
      <c r="Q34" s="823" t="s">
        <v>316</v>
      </c>
      <c r="R34" s="823" t="s">
        <v>316</v>
      </c>
      <c r="S34" s="824" t="s">
        <v>316</v>
      </c>
      <c r="T34" s="257">
        <f>SUM(T35:T42)</f>
        <v>0</v>
      </c>
      <c r="U34" s="257">
        <f>SUM(U35:U42)</f>
        <v>0</v>
      </c>
      <c r="V34" s="349">
        <f>SUM(V35:V42)</f>
        <v>0</v>
      </c>
      <c r="W34" s="430">
        <f>SUM(W35:W42)</f>
        <v>0</v>
      </c>
      <c r="X34" s="527">
        <f>SUM(X35:X42)</f>
        <v>0</v>
      </c>
      <c r="Y34" s="454">
        <f t="shared" si="0"/>
        <v>0</v>
      </c>
      <c r="Z34" s="630">
        <f>IF(Alapadatok!$B$16=1,'3.1.2 Költségvetés'!Y34-'3.1.2 Költségvetés'!V34,'3.1.2 Költségvetés'!Y34-'3.1.2 Költségvetés'!U34)</f>
        <v>0</v>
      </c>
      <c r="AA34" s="567" t="str">
        <f>IF(Alapadatok!$B$16=1,IF(V34=0,"-",ROUND((Y34-V34)/V34,4)),IF(U34=0,"-",ROUND((Y34-U34)/U34,4)))</f>
        <v>-</v>
      </c>
      <c r="AB34" s="544"/>
      <c r="AC34" s="297" t="s">
        <v>198</v>
      </c>
    </row>
    <row r="35" spans="1:29" s="265" customFormat="1" ht="18" customHeight="1">
      <c r="A35" s="260"/>
      <c r="B35" s="817" t="s">
        <v>442</v>
      </c>
      <c r="C35" s="818"/>
      <c r="D35" s="819" t="s">
        <v>317</v>
      </c>
      <c r="E35" s="820" t="s">
        <v>317</v>
      </c>
      <c r="F35" s="820" t="s">
        <v>317</v>
      </c>
      <c r="G35" s="820" t="s">
        <v>317</v>
      </c>
      <c r="H35" s="820" t="s">
        <v>317</v>
      </c>
      <c r="I35" s="820" t="s">
        <v>317</v>
      </c>
      <c r="J35" s="820" t="s">
        <v>317</v>
      </c>
      <c r="K35" s="820" t="s">
        <v>317</v>
      </c>
      <c r="L35" s="820" t="s">
        <v>317</v>
      </c>
      <c r="M35" s="820" t="s">
        <v>317</v>
      </c>
      <c r="N35" s="820" t="s">
        <v>317</v>
      </c>
      <c r="O35" s="820" t="s">
        <v>317</v>
      </c>
      <c r="P35" s="820" t="s">
        <v>317</v>
      </c>
      <c r="Q35" s="820" t="s">
        <v>317</v>
      </c>
      <c r="R35" s="820" t="s">
        <v>317</v>
      </c>
      <c r="S35" s="821" t="s">
        <v>317</v>
      </c>
      <c r="T35" s="257"/>
      <c r="U35" s="257"/>
      <c r="V35" s="350"/>
      <c r="W35" s="470"/>
      <c r="X35" s="521"/>
      <c r="Y35" s="454">
        <f t="shared" si="0"/>
        <v>0</v>
      </c>
      <c r="Z35" s="630">
        <f>IF(Alapadatok!$B$16=1,'3.1.2 Költségvetés'!Y35-'3.1.2 Költségvetés'!V35,'3.1.2 Költségvetés'!Y35-'3.1.2 Költségvetés'!U35)</f>
        <v>0</v>
      </c>
      <c r="AA35" s="567" t="str">
        <f>IF(Alapadatok!$B$16=1,IF(V35=0,"-",ROUND((Y35-V35)/V35,4)),IF(U35=0,"-",ROUND((Y35-U35)/U35,4)))</f>
        <v>-</v>
      </c>
      <c r="AB35" s="544" t="s">
        <v>531</v>
      </c>
      <c r="AC35" s="297" t="s">
        <v>199</v>
      </c>
    </row>
    <row r="36" spans="1:29" s="304" customFormat="1" ht="18" customHeight="1">
      <c r="A36" s="260"/>
      <c r="B36" s="817" t="s">
        <v>443</v>
      </c>
      <c r="C36" s="818"/>
      <c r="D36" s="819" t="s">
        <v>318</v>
      </c>
      <c r="E36" s="820" t="s">
        <v>318</v>
      </c>
      <c r="F36" s="820" t="s">
        <v>318</v>
      </c>
      <c r="G36" s="820" t="s">
        <v>318</v>
      </c>
      <c r="H36" s="820" t="s">
        <v>318</v>
      </c>
      <c r="I36" s="820" t="s">
        <v>318</v>
      </c>
      <c r="J36" s="820" t="s">
        <v>318</v>
      </c>
      <c r="K36" s="820" t="s">
        <v>318</v>
      </c>
      <c r="L36" s="820" t="s">
        <v>318</v>
      </c>
      <c r="M36" s="820" t="s">
        <v>318</v>
      </c>
      <c r="N36" s="820" t="s">
        <v>318</v>
      </c>
      <c r="O36" s="820" t="s">
        <v>318</v>
      </c>
      <c r="P36" s="820" t="s">
        <v>318</v>
      </c>
      <c r="Q36" s="820" t="s">
        <v>318</v>
      </c>
      <c r="R36" s="820" t="s">
        <v>318</v>
      </c>
      <c r="S36" s="821" t="s">
        <v>318</v>
      </c>
      <c r="T36" s="303"/>
      <c r="U36" s="303"/>
      <c r="V36" s="348"/>
      <c r="W36" s="470"/>
      <c r="X36" s="521"/>
      <c r="Y36" s="453">
        <f t="shared" si="0"/>
        <v>0</v>
      </c>
      <c r="Z36" s="629">
        <f>IF(Alapadatok!$B$16=1,'3.1.2 Költségvetés'!Y36-'3.1.2 Költségvetés'!V36,'3.1.2 Költségvetés'!Y36-'3.1.2 Költségvetés'!U36)</f>
        <v>0</v>
      </c>
      <c r="AA36" s="566" t="str">
        <f>IF(Alapadatok!$B$16=1,IF(V36=0,"-",ROUND((Y36-V36)/V36,4)),IF(U36=0,"-",ROUND((Y36-U36)/U36,4)))</f>
        <v>-</v>
      </c>
      <c r="AB36" s="544" t="s">
        <v>532</v>
      </c>
      <c r="AC36" s="294"/>
    </row>
    <row r="37" spans="1:29" s="305" customFormat="1" ht="18" customHeight="1">
      <c r="A37" s="292"/>
      <c r="B37" s="817" t="s">
        <v>444</v>
      </c>
      <c r="C37" s="818"/>
      <c r="D37" s="819" t="s">
        <v>319</v>
      </c>
      <c r="E37" s="820" t="s">
        <v>319</v>
      </c>
      <c r="F37" s="820" t="s">
        <v>319</v>
      </c>
      <c r="G37" s="820" t="s">
        <v>319</v>
      </c>
      <c r="H37" s="820" t="s">
        <v>319</v>
      </c>
      <c r="I37" s="820" t="s">
        <v>319</v>
      </c>
      <c r="J37" s="820" t="s">
        <v>319</v>
      </c>
      <c r="K37" s="820" t="s">
        <v>319</v>
      </c>
      <c r="L37" s="820" t="s">
        <v>319</v>
      </c>
      <c r="M37" s="820" t="s">
        <v>319</v>
      </c>
      <c r="N37" s="820" t="s">
        <v>319</v>
      </c>
      <c r="O37" s="820" t="s">
        <v>319</v>
      </c>
      <c r="P37" s="820" t="s">
        <v>319</v>
      </c>
      <c r="Q37" s="820" t="s">
        <v>319</v>
      </c>
      <c r="R37" s="820" t="s">
        <v>319</v>
      </c>
      <c r="S37" s="821" t="s">
        <v>319</v>
      </c>
      <c r="T37" s="293"/>
      <c r="U37" s="293"/>
      <c r="V37" s="350"/>
      <c r="W37" s="470"/>
      <c r="X37" s="521"/>
      <c r="Y37" s="455">
        <f t="shared" si="0"/>
        <v>0</v>
      </c>
      <c r="Z37" s="631">
        <f>IF(Alapadatok!$B$16=1,'3.1.2 Költségvetés'!Y37-'3.1.2 Költségvetés'!V37,'3.1.2 Költségvetés'!Y37-'3.1.2 Költségvetés'!U37)</f>
        <v>0</v>
      </c>
      <c r="AA37" s="568" t="str">
        <f>IF(Alapadatok!$B$16=1,IF(V37=0,"-",ROUND((Y37-V37)/V37,4)),IF(U37=0,"-",ROUND((Y37-U37)/U37,4)))</f>
        <v>-</v>
      </c>
      <c r="AB37" s="544" t="s">
        <v>533</v>
      </c>
      <c r="AC37" s="294"/>
    </row>
    <row r="38" spans="1:29" s="305" customFormat="1" ht="18" customHeight="1">
      <c r="A38" s="292"/>
      <c r="B38" s="826" t="s">
        <v>445</v>
      </c>
      <c r="C38" s="827"/>
      <c r="D38" s="879" t="s">
        <v>598</v>
      </c>
      <c r="E38" s="880"/>
      <c r="F38" s="880"/>
      <c r="G38" s="880"/>
      <c r="H38" s="880"/>
      <c r="I38" s="880"/>
      <c r="J38" s="880"/>
      <c r="K38" s="880"/>
      <c r="L38" s="880"/>
      <c r="M38" s="880"/>
      <c r="N38" s="880"/>
      <c r="O38" s="880"/>
      <c r="P38" s="880"/>
      <c r="Q38" s="880"/>
      <c r="R38" s="880"/>
      <c r="S38" s="881"/>
      <c r="T38" s="293"/>
      <c r="U38" s="293"/>
      <c r="V38" s="350"/>
      <c r="W38" s="470">
        <v>0</v>
      </c>
      <c r="X38" s="521"/>
      <c r="Y38" s="455">
        <f t="shared" si="0"/>
        <v>0</v>
      </c>
      <c r="Z38" s="631">
        <f>IF(Alapadatok!$B$16=1,'3.1.2 Költségvetés'!Y38-'3.1.2 Költségvetés'!V38,'3.1.2 Költségvetés'!Y38-'3.1.2 Költségvetés'!U38)</f>
        <v>0</v>
      </c>
      <c r="AA38" s="568" t="str">
        <f>IF(Alapadatok!$B$16=1,IF(V38=0,"-",ROUND((Y38-V38)/V38,4)),IF(U38=0,"-",ROUND((Y38-U38)/U38,4)))</f>
        <v>-</v>
      </c>
      <c r="AB38" s="543"/>
      <c r="AC38" s="294"/>
    </row>
    <row r="39" spans="1:29" s="305" customFormat="1" ht="18" customHeight="1">
      <c r="A39" s="292"/>
      <c r="B39" s="817" t="s">
        <v>484</v>
      </c>
      <c r="C39" s="818"/>
      <c r="D39" s="819" t="s">
        <v>320</v>
      </c>
      <c r="E39" s="820" t="s">
        <v>320</v>
      </c>
      <c r="F39" s="820" t="s">
        <v>320</v>
      </c>
      <c r="G39" s="820" t="s">
        <v>320</v>
      </c>
      <c r="H39" s="820" t="s">
        <v>320</v>
      </c>
      <c r="I39" s="820" t="s">
        <v>320</v>
      </c>
      <c r="J39" s="820" t="s">
        <v>320</v>
      </c>
      <c r="K39" s="820" t="s">
        <v>320</v>
      </c>
      <c r="L39" s="820" t="s">
        <v>320</v>
      </c>
      <c r="M39" s="820" t="s">
        <v>320</v>
      </c>
      <c r="N39" s="820" t="s">
        <v>320</v>
      </c>
      <c r="O39" s="820" t="s">
        <v>320</v>
      </c>
      <c r="P39" s="820" t="s">
        <v>320</v>
      </c>
      <c r="Q39" s="820" t="s">
        <v>320</v>
      </c>
      <c r="R39" s="820" t="s">
        <v>320</v>
      </c>
      <c r="S39" s="821" t="s">
        <v>320</v>
      </c>
      <c r="T39" s="293"/>
      <c r="U39" s="293"/>
      <c r="V39" s="350"/>
      <c r="W39" s="470"/>
      <c r="X39" s="521"/>
      <c r="Y39" s="455">
        <f t="shared" si="0"/>
        <v>0</v>
      </c>
      <c r="Z39" s="631">
        <f>IF(Alapadatok!$B$16=1,'3.1.2 Költségvetés'!Y39-'3.1.2 Költségvetés'!V39,'3.1.2 Költségvetés'!Y39-'3.1.2 Költségvetés'!U39)</f>
        <v>0</v>
      </c>
      <c r="AA39" s="568" t="str">
        <f>IF(Alapadatok!$B$16=1,IF(V39=0,"-",ROUND((Y39-V39)/V39,4)),IF(U39=0,"-",ROUND((Y39-U39)/U39,4)))</f>
        <v>-</v>
      </c>
      <c r="AB39" s="544" t="s">
        <v>534</v>
      </c>
      <c r="AC39" s="294"/>
    </row>
    <row r="40" spans="1:29" s="305" customFormat="1" ht="18" customHeight="1">
      <c r="A40" s="292"/>
      <c r="B40" s="817" t="s">
        <v>485</v>
      </c>
      <c r="C40" s="818"/>
      <c r="D40" s="819" t="s">
        <v>321</v>
      </c>
      <c r="E40" s="820" t="s">
        <v>321</v>
      </c>
      <c r="F40" s="820" t="s">
        <v>321</v>
      </c>
      <c r="G40" s="820" t="s">
        <v>321</v>
      </c>
      <c r="H40" s="820" t="s">
        <v>321</v>
      </c>
      <c r="I40" s="820" t="s">
        <v>321</v>
      </c>
      <c r="J40" s="820" t="s">
        <v>321</v>
      </c>
      <c r="K40" s="820" t="s">
        <v>321</v>
      </c>
      <c r="L40" s="820" t="s">
        <v>321</v>
      </c>
      <c r="M40" s="820" t="s">
        <v>321</v>
      </c>
      <c r="N40" s="820" t="s">
        <v>321</v>
      </c>
      <c r="O40" s="820" t="s">
        <v>321</v>
      </c>
      <c r="P40" s="820" t="s">
        <v>321</v>
      </c>
      <c r="Q40" s="820" t="s">
        <v>321</v>
      </c>
      <c r="R40" s="820" t="s">
        <v>321</v>
      </c>
      <c r="S40" s="821" t="s">
        <v>321</v>
      </c>
      <c r="T40" s="293"/>
      <c r="U40" s="293"/>
      <c r="V40" s="350"/>
      <c r="W40" s="470"/>
      <c r="X40" s="521"/>
      <c r="Y40" s="455">
        <f>SUM(W40:X40)</f>
        <v>0</v>
      </c>
      <c r="Z40" s="631">
        <f>IF(Alapadatok!$B$16=1,'3.1.2 Költségvetés'!Y40-'3.1.2 Költségvetés'!V40,'3.1.2 Költségvetés'!Y40-'3.1.2 Költségvetés'!U40)</f>
        <v>0</v>
      </c>
      <c r="AA40" s="568" t="str">
        <f>IF(Alapadatok!$B$16=1,IF(V40=0,"-",ROUND((Y40-V40)/V40,4)),IF(U40=0,"-",ROUND((Y40-U40)/U40,4)))</f>
        <v>-</v>
      </c>
      <c r="AB40" s="543"/>
      <c r="AC40" s="294"/>
    </row>
    <row r="41" spans="1:29" s="305" customFormat="1" ht="18" customHeight="1">
      <c r="A41" s="292"/>
      <c r="B41" s="817">
        <f>+B40+1</f>
        <v>32</v>
      </c>
      <c r="C41" s="818"/>
      <c r="D41" s="878" t="s">
        <v>733</v>
      </c>
      <c r="E41" s="820" t="s">
        <v>321</v>
      </c>
      <c r="F41" s="820" t="s">
        <v>321</v>
      </c>
      <c r="G41" s="820" t="s">
        <v>321</v>
      </c>
      <c r="H41" s="820" t="s">
        <v>321</v>
      </c>
      <c r="I41" s="820" t="s">
        <v>321</v>
      </c>
      <c r="J41" s="820" t="s">
        <v>321</v>
      </c>
      <c r="K41" s="820" t="s">
        <v>321</v>
      </c>
      <c r="L41" s="820" t="s">
        <v>321</v>
      </c>
      <c r="M41" s="820" t="s">
        <v>321</v>
      </c>
      <c r="N41" s="820" t="s">
        <v>321</v>
      </c>
      <c r="O41" s="820" t="s">
        <v>321</v>
      </c>
      <c r="P41" s="820" t="s">
        <v>321</v>
      </c>
      <c r="Q41" s="820" t="s">
        <v>321</v>
      </c>
      <c r="R41" s="820" t="s">
        <v>321</v>
      </c>
      <c r="S41" s="821" t="s">
        <v>321</v>
      </c>
      <c r="T41" s="293"/>
      <c r="U41" s="293"/>
      <c r="V41" s="350"/>
      <c r="W41" s="470"/>
      <c r="X41" s="521"/>
      <c r="Y41" s="455">
        <f>SUM(W41:X41)</f>
        <v>0</v>
      </c>
      <c r="Z41" s="631">
        <f>IF(Alapadatok!$B$16=1,'3.1.2 Költségvetés'!Y41-'3.1.2 Költségvetés'!V41,'3.1.2 Költségvetés'!Y41-'3.1.2 Költségvetés'!U41)</f>
        <v>0</v>
      </c>
      <c r="AA41" s="568" t="str">
        <f>IF(Alapadatok!$B$16=1,IF(V41=0,"-",ROUND((Y41-V41)/V41,4)),IF(U41=0,"-",ROUND((Y41-U41)/U41,4)))</f>
        <v>-</v>
      </c>
      <c r="AB41" s="650" t="s">
        <v>734</v>
      </c>
      <c r="AC41" s="294"/>
    </row>
    <row r="42" spans="1:29" s="305" customFormat="1" ht="18" customHeight="1">
      <c r="A42" s="292"/>
      <c r="B42" s="817">
        <f aca="true" t="shared" si="1" ref="B42:B77">+B41+1</f>
        <v>33</v>
      </c>
      <c r="C42" s="818"/>
      <c r="D42" s="819" t="s">
        <v>322</v>
      </c>
      <c r="E42" s="820" t="s">
        <v>322</v>
      </c>
      <c r="F42" s="820" t="s">
        <v>322</v>
      </c>
      <c r="G42" s="820" t="s">
        <v>322</v>
      </c>
      <c r="H42" s="820" t="s">
        <v>322</v>
      </c>
      <c r="I42" s="820" t="s">
        <v>322</v>
      </c>
      <c r="J42" s="820" t="s">
        <v>322</v>
      </c>
      <c r="K42" s="820" t="s">
        <v>322</v>
      </c>
      <c r="L42" s="820" t="s">
        <v>322</v>
      </c>
      <c r="M42" s="820" t="s">
        <v>322</v>
      </c>
      <c r="N42" s="820" t="s">
        <v>322</v>
      </c>
      <c r="O42" s="820" t="s">
        <v>322</v>
      </c>
      <c r="P42" s="820" t="s">
        <v>322</v>
      </c>
      <c r="Q42" s="820" t="s">
        <v>322</v>
      </c>
      <c r="R42" s="820" t="s">
        <v>322</v>
      </c>
      <c r="S42" s="821" t="s">
        <v>322</v>
      </c>
      <c r="T42" s="293"/>
      <c r="U42" s="293"/>
      <c r="V42" s="350"/>
      <c r="W42" s="470"/>
      <c r="X42" s="521"/>
      <c r="Y42" s="455">
        <f t="shared" si="0"/>
        <v>0</v>
      </c>
      <c r="Z42" s="631">
        <f>IF(Alapadatok!$B$16=1,'3.1.2 Költségvetés'!Y42-'3.1.2 Költségvetés'!V42,'3.1.2 Költségvetés'!Y42-'3.1.2 Költségvetés'!U42)</f>
        <v>0</v>
      </c>
      <c r="AA42" s="568" t="str">
        <f>IF(Alapadatok!$B$16=1,IF(V42=0,"-",ROUND((Y42-V42)/V42,4)),IF(U42=0,"-",ROUND((Y42-U42)/U42,4)))</f>
        <v>-</v>
      </c>
      <c r="AB42" s="544" t="s">
        <v>535</v>
      </c>
      <c r="AC42" s="294"/>
    </row>
    <row r="43" spans="1:29" s="305" customFormat="1" ht="18" customHeight="1">
      <c r="A43" s="292"/>
      <c r="B43" s="817">
        <f t="shared" si="1"/>
        <v>34</v>
      </c>
      <c r="C43" s="818"/>
      <c r="D43" s="822" t="s">
        <v>323</v>
      </c>
      <c r="E43" s="823" t="s">
        <v>323</v>
      </c>
      <c r="F43" s="823" t="s">
        <v>323</v>
      </c>
      <c r="G43" s="823" t="s">
        <v>323</v>
      </c>
      <c r="H43" s="823" t="s">
        <v>323</v>
      </c>
      <c r="I43" s="823" t="s">
        <v>323</v>
      </c>
      <c r="J43" s="823" t="s">
        <v>323</v>
      </c>
      <c r="K43" s="823" t="s">
        <v>323</v>
      </c>
      <c r="L43" s="823" t="s">
        <v>323</v>
      </c>
      <c r="M43" s="823" t="s">
        <v>323</v>
      </c>
      <c r="N43" s="823" t="s">
        <v>323</v>
      </c>
      <c r="O43" s="823" t="s">
        <v>323</v>
      </c>
      <c r="P43" s="823" t="s">
        <v>323</v>
      </c>
      <c r="Q43" s="823" t="s">
        <v>323</v>
      </c>
      <c r="R43" s="823" t="s">
        <v>323</v>
      </c>
      <c r="S43" s="824" t="s">
        <v>323</v>
      </c>
      <c r="T43" s="293"/>
      <c r="U43" s="293"/>
      <c r="V43" s="350"/>
      <c r="W43" s="470"/>
      <c r="X43" s="521"/>
      <c r="Y43" s="455">
        <f t="shared" si="0"/>
        <v>0</v>
      </c>
      <c r="Z43" s="631">
        <f>IF(Alapadatok!$B$16=1,'3.1.2 Költségvetés'!Y43-'3.1.2 Költségvetés'!V43,'3.1.2 Költségvetés'!Y43-'3.1.2 Költségvetés'!U43)</f>
        <v>0</v>
      </c>
      <c r="AA43" s="568" t="str">
        <f>IF(Alapadatok!$B$16=1,IF(V43=0,"-",ROUND((Y43-V43)/V43,4)),IF(U43=0,"-",ROUND((Y43-U43)/U43,4)))</f>
        <v>-</v>
      </c>
      <c r="AB43" s="543">
        <v>905</v>
      </c>
      <c r="AC43" s="294"/>
    </row>
    <row r="44" spans="1:29" s="305" customFormat="1" ht="18" customHeight="1">
      <c r="A44" s="292"/>
      <c r="B44" s="817">
        <f t="shared" si="1"/>
        <v>35</v>
      </c>
      <c r="C44" s="818"/>
      <c r="D44" s="833" t="s">
        <v>324</v>
      </c>
      <c r="E44" s="834" t="s">
        <v>324</v>
      </c>
      <c r="F44" s="834" t="s">
        <v>324</v>
      </c>
      <c r="G44" s="834" t="s">
        <v>324</v>
      </c>
      <c r="H44" s="834" t="s">
        <v>324</v>
      </c>
      <c r="I44" s="834" t="s">
        <v>324</v>
      </c>
      <c r="J44" s="834" t="s">
        <v>324</v>
      </c>
      <c r="K44" s="834" t="s">
        <v>324</v>
      </c>
      <c r="L44" s="834" t="s">
        <v>324</v>
      </c>
      <c r="M44" s="834" t="s">
        <v>324</v>
      </c>
      <c r="N44" s="834" t="s">
        <v>324</v>
      </c>
      <c r="O44" s="834" t="s">
        <v>324</v>
      </c>
      <c r="P44" s="834" t="s">
        <v>324</v>
      </c>
      <c r="Q44" s="834" t="s">
        <v>324</v>
      </c>
      <c r="R44" s="834" t="s">
        <v>324</v>
      </c>
      <c r="S44" s="835" t="s">
        <v>324</v>
      </c>
      <c r="T44" s="293">
        <f>SUM(T45:T49)</f>
        <v>0</v>
      </c>
      <c r="U44" s="293">
        <f>SUM(U45:U49)</f>
        <v>0</v>
      </c>
      <c r="V44" s="350">
        <f>SUM(V45:V49)</f>
        <v>0</v>
      </c>
      <c r="W44" s="470">
        <f>SUM(W45:W49)</f>
        <v>0</v>
      </c>
      <c r="X44" s="521">
        <f>SUM(X45:X49)</f>
        <v>0</v>
      </c>
      <c r="Y44" s="455">
        <f t="shared" si="0"/>
        <v>0</v>
      </c>
      <c r="Z44" s="631">
        <f>IF(Alapadatok!$B$16=1,'3.1.2 Költségvetés'!Y44-'3.1.2 Költségvetés'!V44,'3.1.2 Költségvetés'!Y44-'3.1.2 Költségvetés'!U44)</f>
        <v>0</v>
      </c>
      <c r="AA44" s="568" t="str">
        <f>IF(Alapadatok!$B$16=1,IF(V44=0,"-",ROUND((Y44-V44)/V44,4)),IF(U44=0,"-",ROUND((Y44-U44)/U44,4)))</f>
        <v>-</v>
      </c>
      <c r="AB44" s="543"/>
      <c r="AC44" s="294"/>
    </row>
    <row r="45" spans="1:29" s="305" customFormat="1" ht="18" customHeight="1">
      <c r="A45" s="292"/>
      <c r="B45" s="825">
        <f t="shared" si="1"/>
        <v>36</v>
      </c>
      <c r="C45" s="818"/>
      <c r="D45" s="878" t="s">
        <v>615</v>
      </c>
      <c r="E45" s="820" t="s">
        <v>325</v>
      </c>
      <c r="F45" s="820" t="s">
        <v>325</v>
      </c>
      <c r="G45" s="820" t="s">
        <v>325</v>
      </c>
      <c r="H45" s="820" t="s">
        <v>325</v>
      </c>
      <c r="I45" s="820" t="s">
        <v>325</v>
      </c>
      <c r="J45" s="820" t="s">
        <v>325</v>
      </c>
      <c r="K45" s="820" t="s">
        <v>325</v>
      </c>
      <c r="L45" s="820" t="s">
        <v>325</v>
      </c>
      <c r="M45" s="820" t="s">
        <v>325</v>
      </c>
      <c r="N45" s="820" t="s">
        <v>325</v>
      </c>
      <c r="O45" s="820" t="s">
        <v>325</v>
      </c>
      <c r="P45" s="820" t="s">
        <v>325</v>
      </c>
      <c r="Q45" s="820" t="s">
        <v>325</v>
      </c>
      <c r="R45" s="820" t="s">
        <v>325</v>
      </c>
      <c r="S45" s="821" t="s">
        <v>325</v>
      </c>
      <c r="T45" s="293"/>
      <c r="U45" s="293"/>
      <c r="V45" s="350"/>
      <c r="W45" s="470"/>
      <c r="X45" s="521"/>
      <c r="Y45" s="455">
        <f t="shared" si="0"/>
        <v>0</v>
      </c>
      <c r="Z45" s="631">
        <f>IF(Alapadatok!$B$16=1,'3.1.2 Költségvetés'!Y45-'3.1.2 Költségvetés'!V45,'3.1.2 Költségvetés'!Y45-'3.1.2 Költségvetés'!U45)</f>
        <v>0</v>
      </c>
      <c r="AA45" s="568" t="str">
        <f>IF(Alapadatok!$B$16=1,IF(V45=0,"-",ROUND((Y45-V45)/V45,4)),IF(U45=0,"-",ROUND((Y45-U45)/U45,4)))</f>
        <v>-</v>
      </c>
      <c r="AB45" s="543" t="s">
        <v>538</v>
      </c>
      <c r="AC45" s="294"/>
    </row>
    <row r="46" spans="1:29" s="305" customFormat="1" ht="18" customHeight="1">
      <c r="A46" s="292"/>
      <c r="B46" s="825">
        <f t="shared" si="1"/>
        <v>37</v>
      </c>
      <c r="C46" s="818"/>
      <c r="D46" s="878" t="s">
        <v>616</v>
      </c>
      <c r="E46" s="820" t="s">
        <v>326</v>
      </c>
      <c r="F46" s="820" t="s">
        <v>326</v>
      </c>
      <c r="G46" s="820" t="s">
        <v>326</v>
      </c>
      <c r="H46" s="820" t="s">
        <v>326</v>
      </c>
      <c r="I46" s="820" t="s">
        <v>326</v>
      </c>
      <c r="J46" s="820" t="s">
        <v>326</v>
      </c>
      <c r="K46" s="820" t="s">
        <v>326</v>
      </c>
      <c r="L46" s="820" t="s">
        <v>326</v>
      </c>
      <c r="M46" s="820" t="s">
        <v>326</v>
      </c>
      <c r="N46" s="820" t="s">
        <v>326</v>
      </c>
      <c r="O46" s="820" t="s">
        <v>326</v>
      </c>
      <c r="P46" s="820" t="s">
        <v>326</v>
      </c>
      <c r="Q46" s="820" t="s">
        <v>326</v>
      </c>
      <c r="R46" s="820" t="s">
        <v>326</v>
      </c>
      <c r="S46" s="821" t="s">
        <v>326</v>
      </c>
      <c r="T46" s="293"/>
      <c r="U46" s="293"/>
      <c r="V46" s="350"/>
      <c r="W46" s="470"/>
      <c r="X46" s="521"/>
      <c r="Y46" s="455">
        <f t="shared" si="0"/>
        <v>0</v>
      </c>
      <c r="Z46" s="631">
        <f>IF(Alapadatok!$B$16=1,'3.1.2 Költségvetés'!Y46-'3.1.2 Költségvetés'!V46,'3.1.2 Költségvetés'!Y46-'3.1.2 Költségvetés'!U46)</f>
        <v>0</v>
      </c>
      <c r="AA46" s="568" t="str">
        <f>IF(Alapadatok!$B$16=1,IF(V46=0,"-",ROUND((Y46-V46)/V46,4)),IF(U46=0,"-",ROUND((Y46-U46)/U46,4)))</f>
        <v>-</v>
      </c>
      <c r="AB46" s="543" t="s">
        <v>538</v>
      </c>
      <c r="AC46" s="294"/>
    </row>
    <row r="47" spans="1:29" s="305" customFormat="1" ht="18" customHeight="1">
      <c r="A47" s="292"/>
      <c r="B47" s="817">
        <f t="shared" si="1"/>
        <v>38</v>
      </c>
      <c r="C47" s="818"/>
      <c r="D47" s="819" t="s">
        <v>327</v>
      </c>
      <c r="E47" s="820" t="s">
        <v>327</v>
      </c>
      <c r="F47" s="820" t="s">
        <v>327</v>
      </c>
      <c r="G47" s="820" t="s">
        <v>327</v>
      </c>
      <c r="H47" s="820" t="s">
        <v>327</v>
      </c>
      <c r="I47" s="820" t="s">
        <v>327</v>
      </c>
      <c r="J47" s="820" t="s">
        <v>327</v>
      </c>
      <c r="K47" s="820" t="s">
        <v>327</v>
      </c>
      <c r="L47" s="820" t="s">
        <v>327</v>
      </c>
      <c r="M47" s="820" t="s">
        <v>327</v>
      </c>
      <c r="N47" s="820" t="s">
        <v>327</v>
      </c>
      <c r="O47" s="820" t="s">
        <v>327</v>
      </c>
      <c r="P47" s="820" t="s">
        <v>327</v>
      </c>
      <c r="Q47" s="820" t="s">
        <v>327</v>
      </c>
      <c r="R47" s="820" t="s">
        <v>327</v>
      </c>
      <c r="S47" s="821" t="s">
        <v>327</v>
      </c>
      <c r="T47" s="293"/>
      <c r="U47" s="293"/>
      <c r="V47" s="350"/>
      <c r="W47" s="470"/>
      <c r="X47" s="521"/>
      <c r="Y47" s="455">
        <f t="shared" si="0"/>
        <v>0</v>
      </c>
      <c r="Z47" s="631">
        <f>IF(Alapadatok!$B$16=1,'3.1.2 Költségvetés'!Y47-'3.1.2 Költségvetés'!V47,'3.1.2 Költségvetés'!Y47-'3.1.2 Költségvetés'!U47)</f>
        <v>0</v>
      </c>
      <c r="AA47" s="568" t="str">
        <f>IF(Alapadatok!$B$16=1,IF(V47=0,"-",ROUND((Y47-V47)/V47,4)),IF(U47=0,"-",ROUND((Y47-U47)/U47,4)))</f>
        <v>-</v>
      </c>
      <c r="AB47" s="543" t="s">
        <v>536</v>
      </c>
      <c r="AC47" s="294"/>
    </row>
    <row r="48" spans="1:29" s="305" customFormat="1" ht="18" customHeight="1">
      <c r="A48" s="292"/>
      <c r="B48" s="817">
        <f t="shared" si="1"/>
        <v>39</v>
      </c>
      <c r="C48" s="818"/>
      <c r="D48" s="819" t="s">
        <v>328</v>
      </c>
      <c r="E48" s="820" t="s">
        <v>328</v>
      </c>
      <c r="F48" s="820" t="s">
        <v>328</v>
      </c>
      <c r="G48" s="820" t="s">
        <v>328</v>
      </c>
      <c r="H48" s="820" t="s">
        <v>328</v>
      </c>
      <c r="I48" s="820" t="s">
        <v>328</v>
      </c>
      <c r="J48" s="820" t="s">
        <v>328</v>
      </c>
      <c r="K48" s="820" t="s">
        <v>328</v>
      </c>
      <c r="L48" s="820" t="s">
        <v>328</v>
      </c>
      <c r="M48" s="820" t="s">
        <v>328</v>
      </c>
      <c r="N48" s="820" t="s">
        <v>328</v>
      </c>
      <c r="O48" s="820" t="s">
        <v>328</v>
      </c>
      <c r="P48" s="820" t="s">
        <v>328</v>
      </c>
      <c r="Q48" s="820" t="s">
        <v>328</v>
      </c>
      <c r="R48" s="820" t="s">
        <v>328</v>
      </c>
      <c r="S48" s="821" t="s">
        <v>328</v>
      </c>
      <c r="T48" s="323"/>
      <c r="U48" s="323"/>
      <c r="V48" s="350"/>
      <c r="W48" s="470"/>
      <c r="X48" s="521"/>
      <c r="Y48" s="447">
        <f t="shared" si="0"/>
        <v>0</v>
      </c>
      <c r="Z48" s="622">
        <f>IF(Alapadatok!$B$16=1,'3.1.2 Költségvetés'!Y48-'3.1.2 Költségvetés'!V48,'3.1.2 Költségvetés'!Y48-'3.1.2 Költségvetés'!U48)</f>
        <v>0</v>
      </c>
      <c r="AA48" s="560" t="str">
        <f>IF(Alapadatok!$B$16=1,IF(V48=0,"-",ROUND((Y48-V48)/V48,4)),IF(U48=0,"-",ROUND((Y48-U48)/U48,4)))</f>
        <v>-</v>
      </c>
      <c r="AB48" s="543" t="s">
        <v>537</v>
      </c>
      <c r="AC48" s="294" t="s">
        <v>184</v>
      </c>
    </row>
    <row r="49" spans="1:29" s="305" customFormat="1" ht="18" customHeight="1">
      <c r="A49" s="292"/>
      <c r="B49" s="817">
        <f t="shared" si="1"/>
        <v>40</v>
      </c>
      <c r="C49" s="818"/>
      <c r="D49" s="819" t="s">
        <v>329</v>
      </c>
      <c r="E49" s="820" t="s">
        <v>329</v>
      </c>
      <c r="F49" s="820" t="s">
        <v>329</v>
      </c>
      <c r="G49" s="820" t="s">
        <v>329</v>
      </c>
      <c r="H49" s="820" t="s">
        <v>329</v>
      </c>
      <c r="I49" s="820" t="s">
        <v>329</v>
      </c>
      <c r="J49" s="820" t="s">
        <v>329</v>
      </c>
      <c r="K49" s="820" t="s">
        <v>329</v>
      </c>
      <c r="L49" s="820" t="s">
        <v>329</v>
      </c>
      <c r="M49" s="820" t="s">
        <v>329</v>
      </c>
      <c r="N49" s="820" t="s">
        <v>329</v>
      </c>
      <c r="O49" s="820" t="s">
        <v>329</v>
      </c>
      <c r="P49" s="820" t="s">
        <v>329</v>
      </c>
      <c r="Q49" s="820" t="s">
        <v>329</v>
      </c>
      <c r="R49" s="820" t="s">
        <v>329</v>
      </c>
      <c r="S49" s="821" t="s">
        <v>329</v>
      </c>
      <c r="T49" s="323"/>
      <c r="U49" s="323"/>
      <c r="V49" s="350"/>
      <c r="W49" s="470"/>
      <c r="X49" s="521"/>
      <c r="Y49" s="447">
        <f t="shared" si="0"/>
        <v>0</v>
      </c>
      <c r="Z49" s="622">
        <f>IF(Alapadatok!$B$16=1,'3.1.2 Költségvetés'!Y49-'3.1.2 Költségvetés'!V49,'3.1.2 Költségvetés'!Y49-'3.1.2 Költségvetés'!U49)</f>
        <v>0</v>
      </c>
      <c r="AA49" s="560" t="str">
        <f>IF(Alapadatok!$B$16=1,IF(V49=0,"-",ROUND((Y49-V49)/V49,4)),IF(U49=0,"-",ROUND((Y49-U49)/U49,4)))</f>
        <v>-</v>
      </c>
      <c r="AB49" s="543" t="s">
        <v>539</v>
      </c>
      <c r="AC49" s="294" t="s">
        <v>185</v>
      </c>
    </row>
    <row r="50" spans="1:29" s="305" customFormat="1" ht="18" customHeight="1">
      <c r="A50" s="292"/>
      <c r="B50" s="817">
        <f t="shared" si="1"/>
        <v>41</v>
      </c>
      <c r="C50" s="818"/>
      <c r="D50" s="833" t="s">
        <v>330</v>
      </c>
      <c r="E50" s="834" t="s">
        <v>330</v>
      </c>
      <c r="F50" s="834" t="s">
        <v>330</v>
      </c>
      <c r="G50" s="834" t="s">
        <v>330</v>
      </c>
      <c r="H50" s="834" t="s">
        <v>330</v>
      </c>
      <c r="I50" s="834" t="s">
        <v>330</v>
      </c>
      <c r="J50" s="834" t="s">
        <v>330</v>
      </c>
      <c r="K50" s="834" t="s">
        <v>330</v>
      </c>
      <c r="L50" s="834" t="s">
        <v>330</v>
      </c>
      <c r="M50" s="834" t="s">
        <v>330</v>
      </c>
      <c r="N50" s="834" t="s">
        <v>330</v>
      </c>
      <c r="O50" s="834" t="s">
        <v>330</v>
      </c>
      <c r="P50" s="834" t="s">
        <v>330</v>
      </c>
      <c r="Q50" s="834" t="s">
        <v>330</v>
      </c>
      <c r="R50" s="834" t="s">
        <v>330</v>
      </c>
      <c r="S50" s="835" t="s">
        <v>330</v>
      </c>
      <c r="T50" s="323"/>
      <c r="U50" s="323"/>
      <c r="V50" s="350"/>
      <c r="W50" s="470"/>
      <c r="X50" s="521"/>
      <c r="Y50" s="447">
        <f t="shared" si="0"/>
        <v>0</v>
      </c>
      <c r="Z50" s="622">
        <f>IF(Alapadatok!$B$16=1,'3.1.2 Költségvetés'!Y50-'3.1.2 Költségvetés'!V50,'3.1.2 Költségvetés'!Y50-'3.1.2 Költségvetés'!U50)</f>
        <v>0</v>
      </c>
      <c r="AA50" s="560" t="str">
        <f>IF(Alapadatok!$B$16=1,IF(V50=0,"-",ROUND((Y50-V50)/V50,4)),IF(U50=0,"-",ROUND((Y50-U50)/U50,4)))</f>
        <v>-</v>
      </c>
      <c r="AB50" s="543" t="s">
        <v>540</v>
      </c>
      <c r="AC50" s="294" t="s">
        <v>186</v>
      </c>
    </row>
    <row r="51" spans="1:29" s="305" customFormat="1" ht="18" customHeight="1">
      <c r="A51" s="292"/>
      <c r="B51" s="817">
        <f t="shared" si="1"/>
        <v>42</v>
      </c>
      <c r="C51" s="818"/>
      <c r="D51" s="833" t="s">
        <v>730</v>
      </c>
      <c r="E51" s="834" t="s">
        <v>331</v>
      </c>
      <c r="F51" s="834" t="s">
        <v>331</v>
      </c>
      <c r="G51" s="834" t="s">
        <v>331</v>
      </c>
      <c r="H51" s="834" t="s">
        <v>331</v>
      </c>
      <c r="I51" s="834" t="s">
        <v>331</v>
      </c>
      <c r="J51" s="834" t="s">
        <v>331</v>
      </c>
      <c r="K51" s="834" t="s">
        <v>331</v>
      </c>
      <c r="L51" s="834" t="s">
        <v>331</v>
      </c>
      <c r="M51" s="834" t="s">
        <v>331</v>
      </c>
      <c r="N51" s="834" t="s">
        <v>331</v>
      </c>
      <c r="O51" s="834" t="s">
        <v>331</v>
      </c>
      <c r="P51" s="834" t="s">
        <v>331</v>
      </c>
      <c r="Q51" s="834" t="s">
        <v>331</v>
      </c>
      <c r="R51" s="834" t="s">
        <v>331</v>
      </c>
      <c r="S51" s="835" t="s">
        <v>331</v>
      </c>
      <c r="T51" s="323">
        <f>SUM(T52,T56,T62)</f>
        <v>0</v>
      </c>
      <c r="U51" s="323">
        <f>SUM(U52,U56,U62)</f>
        <v>0</v>
      </c>
      <c r="V51" s="351">
        <f>SUM(V52,V56,V62)</f>
        <v>0</v>
      </c>
      <c r="W51" s="476">
        <f>SUM(W52,W56,W62)</f>
        <v>0</v>
      </c>
      <c r="X51" s="528">
        <f>SUM(X52,X56,X62)</f>
        <v>0</v>
      </c>
      <c r="Y51" s="447">
        <f t="shared" si="0"/>
        <v>0</v>
      </c>
      <c r="Z51" s="622">
        <f>IF(Alapadatok!$B$16=1,'3.1.2 Költségvetés'!Y51-'3.1.2 Költségvetés'!V51,'3.1.2 Költségvetés'!Y51-'3.1.2 Költségvetés'!U51)</f>
        <v>0</v>
      </c>
      <c r="AA51" s="560" t="str">
        <f>IF(Alapadatok!$B$16=1,IF(V51=0,"-",ROUND((Y51-V51)/V51,4)),IF(U51=0,"-",ROUND((Y51-U51)/U51,4)))</f>
        <v>-</v>
      </c>
      <c r="AB51" s="543"/>
      <c r="AC51" s="294" t="s">
        <v>187</v>
      </c>
    </row>
    <row r="52" spans="1:29" s="305" customFormat="1" ht="18" customHeight="1">
      <c r="A52" s="292"/>
      <c r="B52" s="817">
        <f t="shared" si="1"/>
        <v>43</v>
      </c>
      <c r="C52" s="818"/>
      <c r="D52" s="822" t="s">
        <v>332</v>
      </c>
      <c r="E52" s="823" t="s">
        <v>332</v>
      </c>
      <c r="F52" s="823" t="s">
        <v>332</v>
      </c>
      <c r="G52" s="823" t="s">
        <v>332</v>
      </c>
      <c r="H52" s="823" t="s">
        <v>332</v>
      </c>
      <c r="I52" s="823" t="s">
        <v>332</v>
      </c>
      <c r="J52" s="823" t="s">
        <v>332</v>
      </c>
      <c r="K52" s="823" t="s">
        <v>332</v>
      </c>
      <c r="L52" s="823" t="s">
        <v>332</v>
      </c>
      <c r="M52" s="823" t="s">
        <v>332</v>
      </c>
      <c r="N52" s="823" t="s">
        <v>332</v>
      </c>
      <c r="O52" s="823" t="s">
        <v>332</v>
      </c>
      <c r="P52" s="823" t="s">
        <v>332</v>
      </c>
      <c r="Q52" s="823" t="s">
        <v>332</v>
      </c>
      <c r="R52" s="823" t="s">
        <v>332</v>
      </c>
      <c r="S52" s="824" t="s">
        <v>332</v>
      </c>
      <c r="T52" s="323">
        <f>SUM(T53:T55)</f>
        <v>0</v>
      </c>
      <c r="U52" s="323">
        <f>SUM(U53:U55)</f>
        <v>0</v>
      </c>
      <c r="V52" s="351">
        <f>SUM(V53:V55)</f>
        <v>0</v>
      </c>
      <c r="W52" s="476">
        <f>SUM(W53:W55)</f>
        <v>0</v>
      </c>
      <c r="X52" s="528">
        <f>SUM(X53:X55)</f>
        <v>0</v>
      </c>
      <c r="Y52" s="447">
        <f t="shared" si="0"/>
        <v>0</v>
      </c>
      <c r="Z52" s="622">
        <f>IF(Alapadatok!$B$16=1,'3.1.2 Költségvetés'!Y52-'3.1.2 Költségvetés'!V52,'3.1.2 Költségvetés'!Y52-'3.1.2 Költségvetés'!U52)</f>
        <v>0</v>
      </c>
      <c r="AA52" s="560" t="str">
        <f>IF(Alapadatok!$B$16=1,IF(V52=0,"-",ROUND((Y52-V52)/V52,4)),IF(U52=0,"-",ROUND((Y52-U52)/U52,4)))</f>
        <v>-</v>
      </c>
      <c r="AB52" s="543"/>
      <c r="AC52" s="294" t="s">
        <v>188</v>
      </c>
    </row>
    <row r="53" spans="1:29" s="305" customFormat="1" ht="18" customHeight="1">
      <c r="A53" s="292"/>
      <c r="B53" s="817">
        <f t="shared" si="1"/>
        <v>44</v>
      </c>
      <c r="C53" s="818"/>
      <c r="D53" s="819" t="s">
        <v>333</v>
      </c>
      <c r="E53" s="820" t="s">
        <v>333</v>
      </c>
      <c r="F53" s="820" t="s">
        <v>333</v>
      </c>
      <c r="G53" s="820" t="s">
        <v>333</v>
      </c>
      <c r="H53" s="820" t="s">
        <v>333</v>
      </c>
      <c r="I53" s="820" t="s">
        <v>333</v>
      </c>
      <c r="J53" s="820" t="s">
        <v>333</v>
      </c>
      <c r="K53" s="820" t="s">
        <v>333</v>
      </c>
      <c r="L53" s="820" t="s">
        <v>333</v>
      </c>
      <c r="M53" s="820" t="s">
        <v>333</v>
      </c>
      <c r="N53" s="820" t="s">
        <v>333</v>
      </c>
      <c r="O53" s="820" t="s">
        <v>333</v>
      </c>
      <c r="P53" s="820" t="s">
        <v>333</v>
      </c>
      <c r="Q53" s="820" t="s">
        <v>333</v>
      </c>
      <c r="R53" s="820" t="s">
        <v>333</v>
      </c>
      <c r="S53" s="821" t="s">
        <v>333</v>
      </c>
      <c r="T53" s="323"/>
      <c r="U53" s="323"/>
      <c r="V53" s="350"/>
      <c r="W53" s="470"/>
      <c r="X53" s="521"/>
      <c r="Y53" s="447">
        <f t="shared" si="0"/>
        <v>0</v>
      </c>
      <c r="Z53" s="622">
        <f>IF(Alapadatok!$B$16=1,'3.1.2 Költségvetés'!Y53-'3.1.2 Költségvetés'!V53,'3.1.2 Költségvetés'!Y53-'3.1.2 Költségvetés'!U53)</f>
        <v>0</v>
      </c>
      <c r="AA53" s="560" t="str">
        <f>IF(Alapadatok!$B$16=1,IF(V53=0,"-",ROUND((Y53-V53)/V53,4)),IF(U53=0,"-",ROUND((Y53-U53)/U53,4)))</f>
        <v>-</v>
      </c>
      <c r="AB53" s="543" t="s">
        <v>542</v>
      </c>
      <c r="AC53" s="294" t="s">
        <v>189</v>
      </c>
    </row>
    <row r="54" spans="1:29" s="305" customFormat="1" ht="18" customHeight="1">
      <c r="A54" s="292"/>
      <c r="B54" s="817">
        <f t="shared" si="1"/>
        <v>45</v>
      </c>
      <c r="C54" s="818"/>
      <c r="D54" s="819" t="s">
        <v>334</v>
      </c>
      <c r="E54" s="820" t="s">
        <v>334</v>
      </c>
      <c r="F54" s="820" t="s">
        <v>334</v>
      </c>
      <c r="G54" s="820" t="s">
        <v>334</v>
      </c>
      <c r="H54" s="820" t="s">
        <v>334</v>
      </c>
      <c r="I54" s="820" t="s">
        <v>334</v>
      </c>
      <c r="J54" s="820" t="s">
        <v>334</v>
      </c>
      <c r="K54" s="820" t="s">
        <v>334</v>
      </c>
      <c r="L54" s="820" t="s">
        <v>334</v>
      </c>
      <c r="M54" s="820" t="s">
        <v>334</v>
      </c>
      <c r="N54" s="820" t="s">
        <v>334</v>
      </c>
      <c r="O54" s="820" t="s">
        <v>334</v>
      </c>
      <c r="P54" s="820" t="s">
        <v>334</v>
      </c>
      <c r="Q54" s="820" t="s">
        <v>334</v>
      </c>
      <c r="R54" s="820" t="s">
        <v>334</v>
      </c>
      <c r="S54" s="821" t="s">
        <v>334</v>
      </c>
      <c r="T54" s="323"/>
      <c r="U54" s="323"/>
      <c r="V54" s="350"/>
      <c r="W54" s="470"/>
      <c r="X54" s="521"/>
      <c r="Y54" s="447">
        <f t="shared" si="0"/>
        <v>0</v>
      </c>
      <c r="Z54" s="622">
        <f>IF(Alapadatok!$B$16=1,'3.1.2 Költségvetés'!Y54-'3.1.2 Költségvetés'!V54,'3.1.2 Költségvetés'!Y54-'3.1.2 Költségvetés'!U54)</f>
        <v>0</v>
      </c>
      <c r="AA54" s="560" t="str">
        <f>IF(Alapadatok!$B$16=1,IF(V54=0,"-",ROUND((Y54-V54)/V54,4)),IF(U54=0,"-",ROUND((Y54-U54)/U54,4)))</f>
        <v>-</v>
      </c>
      <c r="AB54" s="543" t="s">
        <v>543</v>
      </c>
      <c r="AC54" s="294" t="s">
        <v>190</v>
      </c>
    </row>
    <row r="55" spans="1:29" s="305" customFormat="1" ht="18" customHeight="1">
      <c r="A55" s="292"/>
      <c r="B55" s="817">
        <f t="shared" si="1"/>
        <v>46</v>
      </c>
      <c r="C55" s="818"/>
      <c r="D55" s="819" t="s">
        <v>335</v>
      </c>
      <c r="E55" s="820" t="s">
        <v>335</v>
      </c>
      <c r="F55" s="820" t="s">
        <v>335</v>
      </c>
      <c r="G55" s="820" t="s">
        <v>335</v>
      </c>
      <c r="H55" s="820" t="s">
        <v>335</v>
      </c>
      <c r="I55" s="820" t="s">
        <v>335</v>
      </c>
      <c r="J55" s="820" t="s">
        <v>335</v>
      </c>
      <c r="K55" s="820" t="s">
        <v>335</v>
      </c>
      <c r="L55" s="820" t="s">
        <v>335</v>
      </c>
      <c r="M55" s="820" t="s">
        <v>335</v>
      </c>
      <c r="N55" s="820" t="s">
        <v>335</v>
      </c>
      <c r="O55" s="820" t="s">
        <v>335</v>
      </c>
      <c r="P55" s="820" t="s">
        <v>335</v>
      </c>
      <c r="Q55" s="820" t="s">
        <v>335</v>
      </c>
      <c r="R55" s="820" t="s">
        <v>335</v>
      </c>
      <c r="S55" s="821" t="s">
        <v>335</v>
      </c>
      <c r="T55" s="323"/>
      <c r="U55" s="323"/>
      <c r="V55" s="350"/>
      <c r="W55" s="470"/>
      <c r="X55" s="521"/>
      <c r="Y55" s="447">
        <f t="shared" si="0"/>
        <v>0</v>
      </c>
      <c r="Z55" s="622">
        <f>IF(Alapadatok!$B$16=1,'3.1.2 Költségvetés'!Y55-'3.1.2 Költségvetés'!V55,'3.1.2 Költségvetés'!Y55-'3.1.2 Költségvetés'!U55)</f>
        <v>0</v>
      </c>
      <c r="AA55" s="560" t="str">
        <f>IF(Alapadatok!$B$16=1,IF(V55=0,"-",ROUND((Y55-V55)/V55,4)),IF(U55=0,"-",ROUND((Y55-U55)/U55,4)))</f>
        <v>-</v>
      </c>
      <c r="AB55" s="543" t="s">
        <v>544</v>
      </c>
      <c r="AC55" s="294" t="s">
        <v>191</v>
      </c>
    </row>
    <row r="56" spans="1:29" s="305" customFormat="1" ht="18" customHeight="1">
      <c r="A56" s="292"/>
      <c r="B56" s="817">
        <f t="shared" si="1"/>
        <v>47</v>
      </c>
      <c r="C56" s="818"/>
      <c r="D56" s="822" t="s">
        <v>336</v>
      </c>
      <c r="E56" s="823" t="s">
        <v>336</v>
      </c>
      <c r="F56" s="823" t="s">
        <v>336</v>
      </c>
      <c r="G56" s="823" t="s">
        <v>336</v>
      </c>
      <c r="H56" s="823" t="s">
        <v>336</v>
      </c>
      <c r="I56" s="823" t="s">
        <v>336</v>
      </c>
      <c r="J56" s="823" t="s">
        <v>336</v>
      </c>
      <c r="K56" s="823" t="s">
        <v>336</v>
      </c>
      <c r="L56" s="823" t="s">
        <v>336</v>
      </c>
      <c r="M56" s="823" t="s">
        <v>336</v>
      </c>
      <c r="N56" s="823" t="s">
        <v>336</v>
      </c>
      <c r="O56" s="823" t="s">
        <v>336</v>
      </c>
      <c r="P56" s="823" t="s">
        <v>336</v>
      </c>
      <c r="Q56" s="823" t="s">
        <v>336</v>
      </c>
      <c r="R56" s="823" t="s">
        <v>336</v>
      </c>
      <c r="S56" s="824" t="s">
        <v>336</v>
      </c>
      <c r="T56" s="293">
        <f>SUM(T57:T61)</f>
        <v>0</v>
      </c>
      <c r="U56" s="293">
        <f>SUM(U57:U61)</f>
        <v>0</v>
      </c>
      <c r="V56" s="350">
        <f>SUM(V57:V61)</f>
        <v>0</v>
      </c>
      <c r="W56" s="470">
        <f>SUM(W57:W61)</f>
        <v>0</v>
      </c>
      <c r="X56" s="521">
        <f>SUM(X57:X61)</f>
        <v>0</v>
      </c>
      <c r="Y56" s="455">
        <f t="shared" si="0"/>
        <v>0</v>
      </c>
      <c r="Z56" s="631">
        <f>IF(Alapadatok!$B$16=1,'3.1.2 Költségvetés'!Y56-'3.1.2 Költségvetés'!V56,'3.1.2 Költségvetés'!Y56-'3.1.2 Költségvetés'!U56)</f>
        <v>0</v>
      </c>
      <c r="AA56" s="568" t="str">
        <f>IF(Alapadatok!$B$16=1,IF(V56=0,"-",ROUND((Y56-V56)/V56,4)),IF(U56=0,"-",ROUND((Y56-U56)/U56,4)))</f>
        <v>-</v>
      </c>
      <c r="AB56" s="543"/>
      <c r="AC56" s="294"/>
    </row>
    <row r="57" spans="1:29" s="305" customFormat="1" ht="18" customHeight="1">
      <c r="A57" s="292"/>
      <c r="B57" s="817">
        <f t="shared" si="1"/>
        <v>48</v>
      </c>
      <c r="C57" s="818"/>
      <c r="D57" s="819" t="s">
        <v>337</v>
      </c>
      <c r="E57" s="820" t="s">
        <v>337</v>
      </c>
      <c r="F57" s="820" t="s">
        <v>337</v>
      </c>
      <c r="G57" s="820" t="s">
        <v>337</v>
      </c>
      <c r="H57" s="820" t="s">
        <v>337</v>
      </c>
      <c r="I57" s="820" t="s">
        <v>337</v>
      </c>
      <c r="J57" s="820" t="s">
        <v>337</v>
      </c>
      <c r="K57" s="820" t="s">
        <v>337</v>
      </c>
      <c r="L57" s="820" t="s">
        <v>337</v>
      </c>
      <c r="M57" s="820" t="s">
        <v>337</v>
      </c>
      <c r="N57" s="820" t="s">
        <v>337</v>
      </c>
      <c r="O57" s="820" t="s">
        <v>337</v>
      </c>
      <c r="P57" s="820" t="s">
        <v>337</v>
      </c>
      <c r="Q57" s="820" t="s">
        <v>337</v>
      </c>
      <c r="R57" s="820" t="s">
        <v>337</v>
      </c>
      <c r="S57" s="821" t="s">
        <v>337</v>
      </c>
      <c r="T57" s="323"/>
      <c r="U57" s="323"/>
      <c r="V57" s="350"/>
      <c r="W57" s="470"/>
      <c r="X57" s="521"/>
      <c r="Y57" s="447">
        <f t="shared" si="0"/>
        <v>0</v>
      </c>
      <c r="Z57" s="622">
        <f>IF(Alapadatok!$B$16=1,'3.1.2 Költségvetés'!Y57-'3.1.2 Költségvetés'!V57,'3.1.2 Költségvetés'!Y57-'3.1.2 Költségvetés'!U57)</f>
        <v>0</v>
      </c>
      <c r="AA57" s="560" t="str">
        <f>IF(Alapadatok!$B$16=1,IF(V57=0,"-",ROUND((Y57-V57)/V57,4)),IF(U57=0,"-",ROUND((Y57-U57)/U57,4)))</f>
        <v>-</v>
      </c>
      <c r="AB57" s="543" t="s">
        <v>520</v>
      </c>
      <c r="AC57" s="294" t="s">
        <v>192</v>
      </c>
    </row>
    <row r="58" spans="1:29" s="305" customFormat="1" ht="18" customHeight="1">
      <c r="A58" s="292"/>
      <c r="B58" s="817">
        <f t="shared" si="1"/>
        <v>49</v>
      </c>
      <c r="C58" s="818"/>
      <c r="D58" s="819" t="s">
        <v>338</v>
      </c>
      <c r="E58" s="820" t="s">
        <v>338</v>
      </c>
      <c r="F58" s="820" t="s">
        <v>338</v>
      </c>
      <c r="G58" s="820" t="s">
        <v>338</v>
      </c>
      <c r="H58" s="820" t="s">
        <v>338</v>
      </c>
      <c r="I58" s="820" t="s">
        <v>338</v>
      </c>
      <c r="J58" s="820" t="s">
        <v>338</v>
      </c>
      <c r="K58" s="820" t="s">
        <v>338</v>
      </c>
      <c r="L58" s="820" t="s">
        <v>338</v>
      </c>
      <c r="M58" s="820" t="s">
        <v>338</v>
      </c>
      <c r="N58" s="820" t="s">
        <v>338</v>
      </c>
      <c r="O58" s="820" t="s">
        <v>338</v>
      </c>
      <c r="P58" s="820" t="s">
        <v>338</v>
      </c>
      <c r="Q58" s="820" t="s">
        <v>338</v>
      </c>
      <c r="R58" s="820" t="s">
        <v>338</v>
      </c>
      <c r="S58" s="821" t="s">
        <v>338</v>
      </c>
      <c r="T58" s="323"/>
      <c r="U58" s="323"/>
      <c r="V58" s="350"/>
      <c r="W58" s="470"/>
      <c r="X58" s="521"/>
      <c r="Y58" s="447">
        <f t="shared" si="0"/>
        <v>0</v>
      </c>
      <c r="Z58" s="622">
        <f>IF(Alapadatok!$B$16=1,'3.1.2 Költségvetés'!Y58-'3.1.2 Költségvetés'!V58,'3.1.2 Költségvetés'!Y58-'3.1.2 Költségvetés'!U58)</f>
        <v>0</v>
      </c>
      <c r="AA58" s="560" t="str">
        <f>IF(Alapadatok!$B$16=1,IF(V58=0,"-",ROUND((Y58-V58)/V58,4)),IF(U58=0,"-",ROUND((Y58-U58)/U58,4)))</f>
        <v>-</v>
      </c>
      <c r="AB58" s="543" t="s">
        <v>521</v>
      </c>
      <c r="AC58" s="294" t="s">
        <v>193</v>
      </c>
    </row>
    <row r="59" spans="1:29" s="305" customFormat="1" ht="18" customHeight="1">
      <c r="A59" s="292"/>
      <c r="B59" s="817">
        <f t="shared" si="1"/>
        <v>50</v>
      </c>
      <c r="C59" s="818"/>
      <c r="D59" s="819" t="s">
        <v>339</v>
      </c>
      <c r="E59" s="820" t="s">
        <v>339</v>
      </c>
      <c r="F59" s="820" t="s">
        <v>339</v>
      </c>
      <c r="G59" s="820" t="s">
        <v>339</v>
      </c>
      <c r="H59" s="820" t="s">
        <v>339</v>
      </c>
      <c r="I59" s="820" t="s">
        <v>339</v>
      </c>
      <c r="J59" s="820" t="s">
        <v>339</v>
      </c>
      <c r="K59" s="820" t="s">
        <v>339</v>
      </c>
      <c r="L59" s="820" t="s">
        <v>339</v>
      </c>
      <c r="M59" s="820" t="s">
        <v>339</v>
      </c>
      <c r="N59" s="820" t="s">
        <v>339</v>
      </c>
      <c r="O59" s="820" t="s">
        <v>339</v>
      </c>
      <c r="P59" s="820" t="s">
        <v>339</v>
      </c>
      <c r="Q59" s="820" t="s">
        <v>339</v>
      </c>
      <c r="R59" s="820" t="s">
        <v>339</v>
      </c>
      <c r="S59" s="821" t="s">
        <v>339</v>
      </c>
      <c r="T59" s="323"/>
      <c r="U59" s="323"/>
      <c r="V59" s="350"/>
      <c r="W59" s="470"/>
      <c r="X59" s="521"/>
      <c r="Y59" s="447">
        <f t="shared" si="0"/>
        <v>0</v>
      </c>
      <c r="Z59" s="622">
        <f>IF(Alapadatok!$B$16=1,'3.1.2 Költségvetés'!Y59-'3.1.2 Költségvetés'!V59,'3.1.2 Költségvetés'!Y59-'3.1.2 Költségvetés'!U59)</f>
        <v>0</v>
      </c>
      <c r="AA59" s="560" t="str">
        <f>IF(Alapadatok!$B$16=1,IF(V59=0,"-",ROUND((Y59-V59)/V59,4)),IF(U59=0,"-",ROUND((Y59-U59)/U59,4)))</f>
        <v>-</v>
      </c>
      <c r="AB59" s="543" t="s">
        <v>522</v>
      </c>
      <c r="AC59" s="294" t="s">
        <v>194</v>
      </c>
    </row>
    <row r="60" spans="1:29" s="305" customFormat="1" ht="18" customHeight="1">
      <c r="A60" s="292"/>
      <c r="B60" s="817">
        <f t="shared" si="1"/>
        <v>51</v>
      </c>
      <c r="C60" s="818"/>
      <c r="D60" s="819" t="s">
        <v>340</v>
      </c>
      <c r="E60" s="820" t="s">
        <v>340</v>
      </c>
      <c r="F60" s="820" t="s">
        <v>340</v>
      </c>
      <c r="G60" s="820" t="s">
        <v>340</v>
      </c>
      <c r="H60" s="820" t="s">
        <v>340</v>
      </c>
      <c r="I60" s="820" t="s">
        <v>340</v>
      </c>
      <c r="J60" s="820" t="s">
        <v>340</v>
      </c>
      <c r="K60" s="820" t="s">
        <v>340</v>
      </c>
      <c r="L60" s="820" t="s">
        <v>340</v>
      </c>
      <c r="M60" s="820" t="s">
        <v>340</v>
      </c>
      <c r="N60" s="820" t="s">
        <v>340</v>
      </c>
      <c r="O60" s="820" t="s">
        <v>340</v>
      </c>
      <c r="P60" s="820" t="s">
        <v>340</v>
      </c>
      <c r="Q60" s="820" t="s">
        <v>340</v>
      </c>
      <c r="R60" s="820" t="s">
        <v>340</v>
      </c>
      <c r="S60" s="821" t="s">
        <v>340</v>
      </c>
      <c r="T60" s="323"/>
      <c r="U60" s="323"/>
      <c r="V60" s="350"/>
      <c r="W60" s="470"/>
      <c r="X60" s="521"/>
      <c r="Y60" s="447">
        <f t="shared" si="0"/>
        <v>0</v>
      </c>
      <c r="Z60" s="622">
        <f>IF(Alapadatok!$B$16=1,'3.1.2 Költségvetés'!Y60-'3.1.2 Költségvetés'!V60,'3.1.2 Költségvetés'!Y60-'3.1.2 Költségvetés'!U60)</f>
        <v>0</v>
      </c>
      <c r="AA60" s="560" t="str">
        <f>IF(Alapadatok!$B$16=1,IF(V60=0,"-",ROUND((Y60-V60)/V60,4)),IF(U60=0,"-",ROUND((Y60-U60)/U60,4)))</f>
        <v>-</v>
      </c>
      <c r="AB60" s="543" t="s">
        <v>523</v>
      </c>
      <c r="AC60" s="294" t="s">
        <v>195</v>
      </c>
    </row>
    <row r="61" spans="1:29" s="305" customFormat="1" ht="18" customHeight="1">
      <c r="A61" s="292"/>
      <c r="B61" s="817">
        <f t="shared" si="1"/>
        <v>52</v>
      </c>
      <c r="C61" s="818"/>
      <c r="D61" s="819" t="s">
        <v>341</v>
      </c>
      <c r="E61" s="820" t="s">
        <v>341</v>
      </c>
      <c r="F61" s="820" t="s">
        <v>341</v>
      </c>
      <c r="G61" s="820" t="s">
        <v>341</v>
      </c>
      <c r="H61" s="820" t="s">
        <v>341</v>
      </c>
      <c r="I61" s="820" t="s">
        <v>341</v>
      </c>
      <c r="J61" s="820" t="s">
        <v>341</v>
      </c>
      <c r="K61" s="820" t="s">
        <v>341</v>
      </c>
      <c r="L61" s="820" t="s">
        <v>341</v>
      </c>
      <c r="M61" s="820" t="s">
        <v>341</v>
      </c>
      <c r="N61" s="820" t="s">
        <v>341</v>
      </c>
      <c r="O61" s="820" t="s">
        <v>341</v>
      </c>
      <c r="P61" s="820" t="s">
        <v>341</v>
      </c>
      <c r="Q61" s="820" t="s">
        <v>341</v>
      </c>
      <c r="R61" s="820" t="s">
        <v>341</v>
      </c>
      <c r="S61" s="821" t="s">
        <v>341</v>
      </c>
      <c r="T61" s="323"/>
      <c r="U61" s="323"/>
      <c r="V61" s="350"/>
      <c r="W61" s="470"/>
      <c r="X61" s="521"/>
      <c r="Y61" s="447">
        <f t="shared" si="0"/>
        <v>0</v>
      </c>
      <c r="Z61" s="622">
        <f>IF(Alapadatok!$B$16=1,'3.1.2 Költségvetés'!Y61-'3.1.2 Költségvetés'!V61,'3.1.2 Költségvetés'!Y61-'3.1.2 Költségvetés'!U61)</f>
        <v>0</v>
      </c>
      <c r="AA61" s="560" t="str">
        <f>IF(Alapadatok!$B$16=1,IF(V61=0,"-",ROUND((Y61-V61)/V61,4)),IF(U61=0,"-",ROUND((Y61-U61)/U61,4)))</f>
        <v>-</v>
      </c>
      <c r="AB61" s="543" t="s">
        <v>524</v>
      </c>
      <c r="AC61" s="294" t="s">
        <v>196</v>
      </c>
    </row>
    <row r="62" spans="1:29" s="305" customFormat="1" ht="18" customHeight="1">
      <c r="A62" s="292"/>
      <c r="B62" s="817">
        <f t="shared" si="1"/>
        <v>53</v>
      </c>
      <c r="C62" s="818"/>
      <c r="D62" s="822" t="s">
        <v>415</v>
      </c>
      <c r="E62" s="823" t="s">
        <v>342</v>
      </c>
      <c r="F62" s="823" t="s">
        <v>342</v>
      </c>
      <c r="G62" s="823" t="s">
        <v>342</v>
      </c>
      <c r="H62" s="823" t="s">
        <v>342</v>
      </c>
      <c r="I62" s="823" t="s">
        <v>342</v>
      </c>
      <c r="J62" s="823" t="s">
        <v>342</v>
      </c>
      <c r="K62" s="823" t="s">
        <v>342</v>
      </c>
      <c r="L62" s="823" t="s">
        <v>342</v>
      </c>
      <c r="M62" s="823" t="s">
        <v>342</v>
      </c>
      <c r="N62" s="823" t="s">
        <v>342</v>
      </c>
      <c r="O62" s="823" t="s">
        <v>342</v>
      </c>
      <c r="P62" s="823" t="s">
        <v>342</v>
      </c>
      <c r="Q62" s="823" t="s">
        <v>342</v>
      </c>
      <c r="R62" s="823" t="s">
        <v>342</v>
      </c>
      <c r="S62" s="824" t="s">
        <v>342</v>
      </c>
      <c r="T62" s="323"/>
      <c r="U62" s="323"/>
      <c r="V62" s="350"/>
      <c r="W62" s="470"/>
      <c r="X62" s="521"/>
      <c r="Y62" s="447">
        <f t="shared" si="0"/>
        <v>0</v>
      </c>
      <c r="Z62" s="622">
        <f>IF(Alapadatok!$B$16=1,'3.1.2 Költségvetés'!Y62-'3.1.2 Költségvetés'!V62,'3.1.2 Költségvetés'!Y62-'3.1.2 Költségvetés'!U62)</f>
        <v>0</v>
      </c>
      <c r="AA62" s="560" t="str">
        <f>IF(Alapadatok!$B$16=1,IF(V62=0,"-",ROUND((Y62-V62)/V62,4)),IF(U62=0,"-",ROUND((Y62-U62)/U62,4)))</f>
        <v>-</v>
      </c>
      <c r="AB62" s="543" t="s">
        <v>741</v>
      </c>
      <c r="AC62" s="297" t="s">
        <v>197</v>
      </c>
    </row>
    <row r="63" spans="1:29" s="265" customFormat="1" ht="18" customHeight="1">
      <c r="A63" s="260"/>
      <c r="B63" s="705">
        <f t="shared" si="1"/>
        <v>54</v>
      </c>
      <c r="C63" s="706"/>
      <c r="D63" s="707" t="s">
        <v>731</v>
      </c>
      <c r="E63" s="707"/>
      <c r="F63" s="707"/>
      <c r="G63" s="707"/>
      <c r="H63" s="707"/>
      <c r="I63" s="707"/>
      <c r="J63" s="707"/>
      <c r="K63" s="707"/>
      <c r="L63" s="707"/>
      <c r="M63" s="707"/>
      <c r="N63" s="707"/>
      <c r="O63" s="707"/>
      <c r="P63" s="707"/>
      <c r="Q63" s="707"/>
      <c r="R63" s="707"/>
      <c r="S63" s="707"/>
      <c r="T63" s="296">
        <f>SUM(T64:T66)</f>
        <v>0</v>
      </c>
      <c r="U63" s="296">
        <f>SUM(U64:U66)</f>
        <v>0</v>
      </c>
      <c r="V63" s="345">
        <f>SUM(V64:V66)</f>
        <v>0</v>
      </c>
      <c r="W63" s="472">
        <f>SUM(W64:W66)</f>
        <v>0</v>
      </c>
      <c r="X63" s="523">
        <f>SUM(X64:X66)</f>
        <v>0</v>
      </c>
      <c r="Y63" s="449">
        <f t="shared" si="0"/>
        <v>0</v>
      </c>
      <c r="Z63" s="624">
        <f>IF(Alapadatok!$B$16=1,'3.1.2 Költségvetés'!Y63-'3.1.2 Költségvetés'!V63,'3.1.2 Költségvetés'!Y63-'3.1.2 Költségvetés'!U63)</f>
        <v>0</v>
      </c>
      <c r="AA63" s="562" t="str">
        <f>IF(Alapadatok!$B$16=1,IF(V63=0,"-",ROUND((Y63-V63)/V63,4)),IF(U63=0,"-",ROUND((Y63-U63)/U63,4)))</f>
        <v>-</v>
      </c>
      <c r="AB63" s="544"/>
      <c r="AC63" s="298"/>
    </row>
    <row r="64" spans="1:29" s="295" customFormat="1" ht="18" customHeight="1">
      <c r="A64" s="292"/>
      <c r="B64" s="811">
        <f t="shared" si="1"/>
        <v>55</v>
      </c>
      <c r="C64" s="812"/>
      <c r="D64" s="286"/>
      <c r="E64" s="287" t="s">
        <v>83</v>
      </c>
      <c r="F64" s="288"/>
      <c r="G64" s="288"/>
      <c r="H64" s="288"/>
      <c r="I64" s="288"/>
      <c r="J64" s="288"/>
      <c r="K64" s="288"/>
      <c r="L64" s="288"/>
      <c r="M64" s="288"/>
      <c r="N64" s="288"/>
      <c r="O64" s="288"/>
      <c r="P64" s="288"/>
      <c r="Q64" s="288"/>
      <c r="R64" s="288"/>
      <c r="S64" s="289"/>
      <c r="T64" s="323"/>
      <c r="U64" s="323"/>
      <c r="V64" s="350"/>
      <c r="W64" s="470"/>
      <c r="X64" s="521"/>
      <c r="Y64" s="447">
        <f t="shared" si="0"/>
        <v>0</v>
      </c>
      <c r="Z64" s="622">
        <f>IF(Alapadatok!$B$16=1,'3.1.2 Költségvetés'!Y64-'3.1.2 Költségvetés'!V64,'3.1.2 Költségvetés'!Y64-'3.1.2 Költségvetés'!U64)</f>
        <v>0</v>
      </c>
      <c r="AA64" s="560" t="str">
        <f>IF(Alapadatok!$B$16=1,IF(V64=0,"-",ROUND((Y64-V64)/V64,4)),IF(U64=0,"-",ROUND((Y64-U64)/U64,4)))</f>
        <v>-</v>
      </c>
      <c r="AB64" s="543"/>
      <c r="AC64" s="294" t="s">
        <v>200</v>
      </c>
    </row>
    <row r="65" spans="1:29" s="295" customFormat="1" ht="18" customHeight="1">
      <c r="A65" s="292"/>
      <c r="B65" s="811">
        <f t="shared" si="1"/>
        <v>56</v>
      </c>
      <c r="C65" s="812"/>
      <c r="D65" s="286"/>
      <c r="E65" s="287" t="s">
        <v>84</v>
      </c>
      <c r="F65" s="288"/>
      <c r="G65" s="288"/>
      <c r="H65" s="288"/>
      <c r="I65" s="288"/>
      <c r="J65" s="288"/>
      <c r="K65" s="288"/>
      <c r="L65" s="288"/>
      <c r="M65" s="288"/>
      <c r="N65" s="288"/>
      <c r="O65" s="288"/>
      <c r="P65" s="288"/>
      <c r="Q65" s="288"/>
      <c r="R65" s="288"/>
      <c r="S65" s="289"/>
      <c r="T65" s="323"/>
      <c r="U65" s="323"/>
      <c r="V65" s="350"/>
      <c r="W65" s="470"/>
      <c r="X65" s="521"/>
      <c r="Y65" s="447">
        <f t="shared" si="0"/>
        <v>0</v>
      </c>
      <c r="Z65" s="622">
        <f>IF(Alapadatok!$B$16=1,'3.1.2 Költségvetés'!Y65-'3.1.2 Költségvetés'!V65,'3.1.2 Költségvetés'!Y65-'3.1.2 Költségvetés'!U65)</f>
        <v>0</v>
      </c>
      <c r="AA65" s="560" t="str">
        <f>IF(Alapadatok!$B$16=1,IF(V65=0,"-",ROUND((Y65-V65)/V65,4)),IF(U65=0,"-",ROUND((Y65-U65)/U65,4)))</f>
        <v>-</v>
      </c>
      <c r="AB65" s="543" t="s">
        <v>527</v>
      </c>
      <c r="AC65" s="294" t="s">
        <v>201</v>
      </c>
    </row>
    <row r="66" spans="1:29" s="295" customFormat="1" ht="18" customHeight="1">
      <c r="A66" s="292"/>
      <c r="B66" s="811">
        <f t="shared" si="1"/>
        <v>57</v>
      </c>
      <c r="C66" s="812"/>
      <c r="D66" s="286"/>
      <c r="E66" s="287" t="s">
        <v>85</v>
      </c>
      <c r="F66" s="288"/>
      <c r="G66" s="288"/>
      <c r="H66" s="288"/>
      <c r="I66" s="288"/>
      <c r="J66" s="288"/>
      <c r="K66" s="288"/>
      <c r="L66" s="288"/>
      <c r="M66" s="288"/>
      <c r="N66" s="288"/>
      <c r="O66" s="288"/>
      <c r="P66" s="288"/>
      <c r="Q66" s="288"/>
      <c r="R66" s="288"/>
      <c r="S66" s="289"/>
      <c r="T66" s="323"/>
      <c r="U66" s="323"/>
      <c r="V66" s="350"/>
      <c r="W66" s="470"/>
      <c r="X66" s="521"/>
      <c r="Y66" s="447">
        <f t="shared" si="0"/>
        <v>0</v>
      </c>
      <c r="Z66" s="622">
        <f>IF(Alapadatok!$B$16=1,'3.1.2 Költségvetés'!Y66-'3.1.2 Költségvetés'!V66,'3.1.2 Költségvetés'!Y66-'3.1.2 Költségvetés'!U66)</f>
        <v>0</v>
      </c>
      <c r="AA66" s="560" t="str">
        <f>IF(Alapadatok!$B$16=1,IF(V66=0,"-",ROUND((Y66-V66)/V66,4)),IF(U66=0,"-",ROUND((Y66-U66)/U66,4)))</f>
        <v>-</v>
      </c>
      <c r="AB66" s="543"/>
      <c r="AC66" s="294" t="s">
        <v>86</v>
      </c>
    </row>
    <row r="67" spans="1:29" s="265" customFormat="1" ht="18" customHeight="1">
      <c r="A67" s="260"/>
      <c r="B67" s="705">
        <f t="shared" si="1"/>
        <v>58</v>
      </c>
      <c r="C67" s="706"/>
      <c r="D67" s="808" t="s">
        <v>483</v>
      </c>
      <c r="E67" s="809"/>
      <c r="F67" s="809"/>
      <c r="G67" s="809"/>
      <c r="H67" s="809"/>
      <c r="I67" s="809"/>
      <c r="J67" s="809"/>
      <c r="K67" s="809"/>
      <c r="L67" s="809"/>
      <c r="M67" s="809"/>
      <c r="N67" s="809"/>
      <c r="O67" s="809"/>
      <c r="P67" s="809"/>
      <c r="Q67" s="809"/>
      <c r="R67" s="809"/>
      <c r="S67" s="810"/>
      <c r="T67" s="325"/>
      <c r="U67" s="325"/>
      <c r="V67" s="345"/>
      <c r="W67" s="472">
        <v>0</v>
      </c>
      <c r="X67" s="523"/>
      <c r="Y67" s="456">
        <f t="shared" si="0"/>
        <v>0</v>
      </c>
      <c r="Z67" s="632">
        <f>IF(Alapadatok!$B$16=1,'3.1.2 Költségvetés'!Y67-'3.1.2 Költségvetés'!V67,'3.1.2 Költségvetés'!Y67-'3.1.2 Költségvetés'!U67)</f>
        <v>0</v>
      </c>
      <c r="AA67" s="569" t="str">
        <f>IF(Alapadatok!$B$16=1,IF(V67=0,"-",ROUND((Y67-V67)/V67,4)),IF(U67=0,"-",ROUND((Y67-U67)/U67,4)))</f>
        <v>-</v>
      </c>
      <c r="AB67" s="544"/>
      <c r="AC67" s="297" t="s">
        <v>204</v>
      </c>
    </row>
    <row r="68" spans="1:29" s="265" customFormat="1" ht="18" customHeight="1">
      <c r="A68" s="260"/>
      <c r="B68" s="811">
        <f t="shared" si="1"/>
        <v>59</v>
      </c>
      <c r="C68" s="812"/>
      <c r="D68" s="300"/>
      <c r="E68" s="336" t="s">
        <v>732</v>
      </c>
      <c r="F68" s="301"/>
      <c r="G68" s="301"/>
      <c r="H68" s="301"/>
      <c r="I68" s="301"/>
      <c r="J68" s="301"/>
      <c r="K68" s="301"/>
      <c r="L68" s="301"/>
      <c r="M68" s="301"/>
      <c r="N68" s="301"/>
      <c r="O68" s="301"/>
      <c r="P68" s="301"/>
      <c r="Q68" s="301"/>
      <c r="R68" s="301"/>
      <c r="S68" s="302"/>
      <c r="T68" s="303">
        <f>SUM(T69:T72)</f>
        <v>0</v>
      </c>
      <c r="U68" s="303">
        <f>SUM(U69:U72)</f>
        <v>0</v>
      </c>
      <c r="V68" s="348">
        <f>SUM(V69:V72)</f>
        <v>0</v>
      </c>
      <c r="W68" s="475">
        <f>SUM(W69:W72)</f>
        <v>0</v>
      </c>
      <c r="X68" s="526">
        <f>SUM(X69:X72)</f>
        <v>0</v>
      </c>
      <c r="Y68" s="453">
        <f t="shared" si="0"/>
        <v>0</v>
      </c>
      <c r="Z68" s="629">
        <f>IF(Alapadatok!$B$16=1,'3.1.2 Költségvetés'!Y68-'3.1.2 Költségvetés'!V68,'3.1.2 Költségvetés'!Y68-'3.1.2 Költségvetés'!U68)</f>
        <v>0</v>
      </c>
      <c r="AA68" s="566" t="str">
        <f>IF(Alapadatok!$B$16=1,IF(V68=0,"-",ROUND((Y68-V68)/V68,4)),IF(U68=0,"-",ROUND((Y68-U68)/U68,4)))</f>
        <v>-</v>
      </c>
      <c r="AB68" s="544"/>
      <c r="AC68" s="297" t="s">
        <v>205</v>
      </c>
    </row>
    <row r="69" spans="1:29" s="265" customFormat="1" ht="18" customHeight="1">
      <c r="A69" s="260"/>
      <c r="B69" s="811">
        <f t="shared" si="1"/>
        <v>60</v>
      </c>
      <c r="C69" s="812"/>
      <c r="D69" s="814" t="s">
        <v>612</v>
      </c>
      <c r="E69" s="815"/>
      <c r="F69" s="815"/>
      <c r="G69" s="815"/>
      <c r="H69" s="815"/>
      <c r="I69" s="815"/>
      <c r="J69" s="815"/>
      <c r="K69" s="815"/>
      <c r="L69" s="815"/>
      <c r="M69" s="815"/>
      <c r="N69" s="815"/>
      <c r="O69" s="815"/>
      <c r="P69" s="815"/>
      <c r="Q69" s="815"/>
      <c r="R69" s="815"/>
      <c r="S69" s="816"/>
      <c r="T69" s="257"/>
      <c r="U69" s="257"/>
      <c r="V69" s="350"/>
      <c r="W69" s="470"/>
      <c r="X69" s="521"/>
      <c r="Y69" s="454">
        <f t="shared" si="0"/>
        <v>0</v>
      </c>
      <c r="Z69" s="630">
        <f>IF(Alapadatok!$B$16=1,'3.1.2 Költségvetés'!Y69-'3.1.2 Költségvetés'!V69,'3.1.2 Költségvetés'!Y69-'3.1.2 Költségvetés'!U69)</f>
        <v>0</v>
      </c>
      <c r="AA69" s="567" t="str">
        <f>IF(Alapadatok!$B$16=1,IF(V69=0,"-",ROUND((Y69-V69)/V69,4)),IF(U69=0,"-",ROUND((Y69-U69)/U69,4)))</f>
        <v>-</v>
      </c>
      <c r="AB69" s="544" t="s">
        <v>645</v>
      </c>
      <c r="AC69" s="297" t="s">
        <v>206</v>
      </c>
    </row>
    <row r="70" spans="1:29" s="265" customFormat="1" ht="18" customHeight="1">
      <c r="A70" s="260"/>
      <c r="B70" s="811">
        <f t="shared" si="1"/>
        <v>61</v>
      </c>
      <c r="C70" s="812"/>
      <c r="D70" s="814" t="s">
        <v>343</v>
      </c>
      <c r="E70" s="815"/>
      <c r="F70" s="815" t="s">
        <v>36</v>
      </c>
      <c r="G70" s="815"/>
      <c r="H70" s="815"/>
      <c r="I70" s="815"/>
      <c r="J70" s="815"/>
      <c r="K70" s="815"/>
      <c r="L70" s="815"/>
      <c r="M70" s="815"/>
      <c r="N70" s="815"/>
      <c r="O70" s="815"/>
      <c r="P70" s="815"/>
      <c r="Q70" s="815"/>
      <c r="R70" s="815"/>
      <c r="S70" s="337"/>
      <c r="T70" s="257"/>
      <c r="U70" s="257"/>
      <c r="V70" s="350"/>
      <c r="W70" s="470"/>
      <c r="X70" s="521"/>
      <c r="Y70" s="454">
        <f t="shared" si="0"/>
        <v>0</v>
      </c>
      <c r="Z70" s="630">
        <f>IF(Alapadatok!$B$16=1,'3.1.2 Költségvetés'!Y70-'3.1.2 Költségvetés'!V70,'3.1.2 Költségvetés'!Y70-'3.1.2 Költségvetés'!U70)</f>
        <v>0</v>
      </c>
      <c r="AA70" s="567" t="str">
        <f>IF(Alapadatok!$B$16=1,IF(V70=0,"-",ROUND((Y70-V70)/V70,4)),IF(U70=0,"-",ROUND((Y70-U70)/U70,4)))</f>
        <v>-</v>
      </c>
      <c r="AB70" s="544"/>
      <c r="AC70" s="297" t="s">
        <v>207</v>
      </c>
    </row>
    <row r="71" spans="1:29" s="265" customFormat="1" ht="18" customHeight="1">
      <c r="A71" s="260"/>
      <c r="B71" s="811">
        <f t="shared" si="1"/>
        <v>62</v>
      </c>
      <c r="C71" s="812"/>
      <c r="D71" s="814" t="s">
        <v>330</v>
      </c>
      <c r="E71" s="815"/>
      <c r="F71" s="815" t="s">
        <v>37</v>
      </c>
      <c r="G71" s="815"/>
      <c r="H71" s="815"/>
      <c r="I71" s="815"/>
      <c r="J71" s="815"/>
      <c r="K71" s="815"/>
      <c r="L71" s="815"/>
      <c r="M71" s="815"/>
      <c r="N71" s="815"/>
      <c r="O71" s="815"/>
      <c r="P71" s="815"/>
      <c r="Q71" s="815"/>
      <c r="R71" s="815"/>
      <c r="S71" s="337"/>
      <c r="T71" s="257"/>
      <c r="U71" s="257"/>
      <c r="V71" s="350"/>
      <c r="W71" s="470"/>
      <c r="X71" s="521"/>
      <c r="Y71" s="454">
        <f t="shared" si="0"/>
        <v>0</v>
      </c>
      <c r="Z71" s="630">
        <f>IF(Alapadatok!$B$16=1,'3.1.2 Költségvetés'!Y71-'3.1.2 Költségvetés'!V71,'3.1.2 Költségvetés'!Y71-'3.1.2 Költségvetés'!U71)</f>
        <v>0</v>
      </c>
      <c r="AA71" s="567" t="str">
        <f>IF(Alapadatok!$B$16=1,IF(V71=0,"-",ROUND((Y71-V71)/V71,4)),IF(U71=0,"-",ROUND((Y71-U71)/U71,4)))</f>
        <v>-</v>
      </c>
      <c r="AB71" s="544"/>
      <c r="AC71" s="297" t="s">
        <v>208</v>
      </c>
    </row>
    <row r="72" spans="1:29" s="265" customFormat="1" ht="30.75" customHeight="1" thickBot="1">
      <c r="A72" s="260"/>
      <c r="B72" s="811">
        <f t="shared" si="1"/>
        <v>63</v>
      </c>
      <c r="C72" s="812"/>
      <c r="D72" s="883" t="s">
        <v>413</v>
      </c>
      <c r="E72" s="884"/>
      <c r="F72" s="884"/>
      <c r="G72" s="884"/>
      <c r="H72" s="884"/>
      <c r="I72" s="884"/>
      <c r="J72" s="884"/>
      <c r="K72" s="884"/>
      <c r="L72" s="884"/>
      <c r="M72" s="884"/>
      <c r="N72" s="884"/>
      <c r="O72" s="884"/>
      <c r="P72" s="884"/>
      <c r="Q72" s="884"/>
      <c r="R72" s="884"/>
      <c r="S72" s="885"/>
      <c r="T72" s="324"/>
      <c r="U72" s="324"/>
      <c r="V72" s="497"/>
      <c r="W72" s="498"/>
      <c r="X72" s="529"/>
      <c r="Y72" s="499">
        <f t="shared" si="0"/>
        <v>0</v>
      </c>
      <c r="Z72" s="633">
        <f>IF(Alapadatok!$B$16=1,'3.1.2 Költségvetés'!Y72-'3.1.2 Költségvetés'!V72,'3.1.2 Költségvetés'!Y72-'3.1.2 Költségvetés'!U72)</f>
        <v>0</v>
      </c>
      <c r="AA72" s="570" t="str">
        <f>IF(Alapadatok!$B$16=1,IF(V72=0,"-",ROUND((Y72-V72)/V72,4)),IF(U72=0,"-",ROUND((Y72-U72)/U72,4)))</f>
        <v>-</v>
      </c>
      <c r="AB72" s="544"/>
      <c r="AC72" s="297"/>
    </row>
    <row r="73" spans="1:29" ht="18" customHeight="1" thickBot="1">
      <c r="A73" s="279"/>
      <c r="B73" s="733">
        <f t="shared" si="1"/>
        <v>64</v>
      </c>
      <c r="C73" s="734"/>
      <c r="D73" s="813" t="s">
        <v>506</v>
      </c>
      <c r="E73" s="813"/>
      <c r="F73" s="813"/>
      <c r="G73" s="813"/>
      <c r="H73" s="813"/>
      <c r="I73" s="813"/>
      <c r="J73" s="813"/>
      <c r="K73" s="813"/>
      <c r="L73" s="813"/>
      <c r="M73" s="813"/>
      <c r="N73" s="813"/>
      <c r="O73" s="813"/>
      <c r="P73" s="813"/>
      <c r="Q73" s="813"/>
      <c r="R73" s="813"/>
      <c r="S73" s="813"/>
      <c r="T73" s="306">
        <f>SUM(T74:T79)</f>
        <v>0</v>
      </c>
      <c r="U73" s="306">
        <f>SUM(U74:U79)</f>
        <v>0</v>
      </c>
      <c r="V73" s="502">
        <f>SUM(V74:V79)</f>
        <v>0</v>
      </c>
      <c r="W73" s="503">
        <f>SUM(W74:W79)</f>
        <v>0</v>
      </c>
      <c r="X73" s="530">
        <f>SUM(X74:X79)</f>
        <v>0</v>
      </c>
      <c r="Y73" s="504">
        <f t="shared" si="0"/>
        <v>0</v>
      </c>
      <c r="Z73" s="634">
        <f>IF(Alapadatok!$B$16=1,'3.1.2 Költségvetés'!Y73-'3.1.2 Költségvetés'!V73,'3.1.2 Költségvetés'!Y73-'3.1.2 Költségvetés'!U73)</f>
        <v>0</v>
      </c>
      <c r="AA73" s="571" t="str">
        <f>IF(Alapadatok!$B$16=1,IF(V73=0,"-",ROUND((Y73-V73)/V73,4)),IF(U73=0,"-",ROUND((Y73-U73)/U73,4)))</f>
        <v>-</v>
      </c>
      <c r="AB73" s="496"/>
      <c r="AC73" s="283"/>
    </row>
    <row r="74" spans="1:30" ht="18" customHeight="1">
      <c r="A74" s="279"/>
      <c r="B74" s="705">
        <f t="shared" si="1"/>
        <v>65</v>
      </c>
      <c r="C74" s="706"/>
      <c r="D74" s="805" t="s">
        <v>471</v>
      </c>
      <c r="E74" s="806"/>
      <c r="F74" s="806"/>
      <c r="G74" s="806"/>
      <c r="H74" s="806"/>
      <c r="I74" s="806"/>
      <c r="J74" s="806"/>
      <c r="K74" s="806"/>
      <c r="L74" s="806"/>
      <c r="M74" s="806"/>
      <c r="N74" s="806"/>
      <c r="O74" s="806"/>
      <c r="P74" s="806"/>
      <c r="Q74" s="806"/>
      <c r="R74" s="806"/>
      <c r="S74" s="807"/>
      <c r="T74" s="307"/>
      <c r="U74" s="307"/>
      <c r="V74" s="466"/>
      <c r="W74" s="500"/>
      <c r="X74" s="531"/>
      <c r="Y74" s="501">
        <f t="shared" si="0"/>
        <v>0</v>
      </c>
      <c r="Z74" s="635">
        <f>IF(Alapadatok!$B$16=1,'3.1.2 Költségvetés'!Y74-'3.1.2 Költségvetés'!V74,'3.1.2 Költségvetés'!Y74-'3.1.2 Költségvetés'!U74)</f>
        <v>0</v>
      </c>
      <c r="AA74" s="572" t="str">
        <f>IF(Alapadatok!$B$16=1,IF(V74=0,"-",ROUND((Y74-V74)/V74,4)),IF(U74=0,"-",ROUND((Y74-U74)/U74,4)))</f>
        <v>-</v>
      </c>
      <c r="AB74" s="496"/>
      <c r="AC74" s="283"/>
      <c r="AD74" s="495" t="s">
        <v>646</v>
      </c>
    </row>
    <row r="75" spans="1:29" ht="18" customHeight="1">
      <c r="A75" s="279"/>
      <c r="B75" s="705">
        <f t="shared" si="1"/>
        <v>66</v>
      </c>
      <c r="C75" s="706"/>
      <c r="D75" s="808" t="s">
        <v>782</v>
      </c>
      <c r="E75" s="809" t="s">
        <v>472</v>
      </c>
      <c r="F75" s="809" t="s">
        <v>472</v>
      </c>
      <c r="G75" s="809" t="s">
        <v>472</v>
      </c>
      <c r="H75" s="809" t="s">
        <v>472</v>
      </c>
      <c r="I75" s="809" t="s">
        <v>472</v>
      </c>
      <c r="J75" s="809" t="s">
        <v>472</v>
      </c>
      <c r="K75" s="809" t="s">
        <v>472</v>
      </c>
      <c r="L75" s="809" t="s">
        <v>472</v>
      </c>
      <c r="M75" s="809" t="s">
        <v>472</v>
      </c>
      <c r="N75" s="809" t="s">
        <v>472</v>
      </c>
      <c r="O75" s="809" t="s">
        <v>472</v>
      </c>
      <c r="P75" s="809" t="s">
        <v>472</v>
      </c>
      <c r="Q75" s="809" t="s">
        <v>472</v>
      </c>
      <c r="R75" s="809" t="s">
        <v>472</v>
      </c>
      <c r="S75" s="810" t="s">
        <v>472</v>
      </c>
      <c r="T75" s="307"/>
      <c r="U75" s="307"/>
      <c r="V75" s="466"/>
      <c r="W75" s="477"/>
      <c r="X75" s="532"/>
      <c r="Y75" s="457">
        <f t="shared" si="0"/>
        <v>0</v>
      </c>
      <c r="Z75" s="636">
        <f>IF(Alapadatok!$B$16=1,'3.1.2 Költségvetés'!Y75-'3.1.2 Költségvetés'!V75,'3.1.2 Költségvetés'!Y75-'3.1.2 Költségvetés'!U75)</f>
        <v>0</v>
      </c>
      <c r="AA75" s="573" t="str">
        <f>IF(Alapadatok!$B$16=1,IF(V75=0,"-",ROUND((Y75-V75)/V75,4)),IF(U75=0,"-",ROUND((Y75-U75)/U75,4)))</f>
        <v>-</v>
      </c>
      <c r="AB75" s="496"/>
      <c r="AC75" s="283"/>
    </row>
    <row r="76" spans="1:30" ht="18" customHeight="1">
      <c r="A76" s="279"/>
      <c r="B76" s="709">
        <f t="shared" si="1"/>
        <v>67</v>
      </c>
      <c r="C76" s="710"/>
      <c r="D76" s="714" t="s">
        <v>676</v>
      </c>
      <c r="E76" s="715"/>
      <c r="F76" s="715"/>
      <c r="G76" s="715"/>
      <c r="H76" s="715"/>
      <c r="I76" s="715"/>
      <c r="J76" s="715"/>
      <c r="K76" s="715"/>
      <c r="L76" s="715"/>
      <c r="M76" s="715"/>
      <c r="N76" s="715"/>
      <c r="O76" s="715"/>
      <c r="P76" s="715"/>
      <c r="Q76" s="715"/>
      <c r="R76" s="715"/>
      <c r="S76" s="716"/>
      <c r="T76" s="364"/>
      <c r="U76" s="364"/>
      <c r="V76" s="442"/>
      <c r="W76" s="479"/>
      <c r="X76" s="536"/>
      <c r="Y76" s="461">
        <f>SUM(W76:X76)</f>
        <v>0</v>
      </c>
      <c r="Z76" s="637">
        <f>IF(Alapadatok!$B$16=1,'3.1.2 Költségvetés'!Y76-'3.1.2 Költségvetés'!V76,'3.1.2 Költségvetés'!Y76-'3.1.2 Költségvetés'!U76)</f>
        <v>0</v>
      </c>
      <c r="AA76" s="574" t="str">
        <f>IF(Alapadatok!$B$16=1,IF(V76=0,"-",ROUND((Y76-V76)/V76,4)),IF(U76=0,"-",ROUND((Y76-U76)/U76,4)))</f>
        <v>-</v>
      </c>
      <c r="AB76" s="496"/>
      <c r="AC76" s="283"/>
      <c r="AD76" s="495"/>
    </row>
    <row r="77" spans="1:30" ht="18" customHeight="1">
      <c r="A77" s="279"/>
      <c r="B77" s="709">
        <f t="shared" si="1"/>
        <v>68</v>
      </c>
      <c r="C77" s="710"/>
      <c r="D77" s="714" t="s">
        <v>677</v>
      </c>
      <c r="E77" s="715"/>
      <c r="F77" s="715"/>
      <c r="G77" s="715"/>
      <c r="H77" s="715"/>
      <c r="I77" s="715"/>
      <c r="J77" s="715"/>
      <c r="K77" s="715"/>
      <c r="L77" s="715"/>
      <c r="M77" s="715"/>
      <c r="N77" s="715"/>
      <c r="O77" s="715"/>
      <c r="P77" s="715"/>
      <c r="Q77" s="715"/>
      <c r="R77" s="715"/>
      <c r="S77" s="716"/>
      <c r="T77" s="364"/>
      <c r="U77" s="364"/>
      <c r="V77" s="442"/>
      <c r="W77" s="479"/>
      <c r="X77" s="536"/>
      <c r="Y77" s="461">
        <f>SUM(W77:X77)</f>
        <v>0</v>
      </c>
      <c r="Z77" s="637">
        <f>IF(Alapadatok!$B$16=1,'3.1.2 Költségvetés'!Y77-'3.1.2 Költségvetés'!V77,'3.1.2 Költségvetés'!Y77-'3.1.2 Költségvetés'!U77)</f>
        <v>0</v>
      </c>
      <c r="AA77" s="574" t="str">
        <f>IF(Alapadatok!$B$16=1,IF(V77=0,"-",ROUND((Y77-V77)/V77,4)),IF(U77=0,"-",ROUND((Y77-U77)/U77,4)))</f>
        <v>-</v>
      </c>
      <c r="AB77" s="496"/>
      <c r="AC77" s="283"/>
      <c r="AD77" s="495"/>
    </row>
    <row r="78" spans="1:30" ht="18" customHeight="1">
      <c r="A78" s="279"/>
      <c r="B78" s="709">
        <f>+B77+1</f>
        <v>69</v>
      </c>
      <c r="C78" s="710"/>
      <c r="D78" s="714" t="s">
        <v>740</v>
      </c>
      <c r="E78" s="715"/>
      <c r="F78" s="715"/>
      <c r="G78" s="715"/>
      <c r="H78" s="715"/>
      <c r="I78" s="715"/>
      <c r="J78" s="715"/>
      <c r="K78" s="715"/>
      <c r="L78" s="715"/>
      <c r="M78" s="715"/>
      <c r="N78" s="715"/>
      <c r="O78" s="715"/>
      <c r="P78" s="715"/>
      <c r="Q78" s="715"/>
      <c r="R78" s="715"/>
      <c r="S78" s="716"/>
      <c r="T78" s="364"/>
      <c r="U78" s="364"/>
      <c r="V78" s="442"/>
      <c r="W78" s="479"/>
      <c r="X78" s="536"/>
      <c r="Y78" s="461">
        <f>SUM(W78:X78)</f>
        <v>0</v>
      </c>
      <c r="Z78" s="637">
        <f>IF(Alapadatok!$B$16=1,'3.1.2 Költségvetés'!Y78-'3.1.2 Költségvetés'!V78,'3.1.2 Költségvetés'!Y78-'3.1.2 Költségvetés'!U78)</f>
        <v>0</v>
      </c>
      <c r="AA78" s="574" t="str">
        <f>IF(Alapadatok!$B$16=1,IF(V78=0,"-",ROUND((Y78-V78)/V78,4)),IF(U78=0,"-",ROUND((Y78-U78)/U78,4)))</f>
        <v>-</v>
      </c>
      <c r="AB78" s="496"/>
      <c r="AC78" s="283"/>
      <c r="AD78" s="495"/>
    </row>
    <row r="79" spans="1:29" ht="18" customHeight="1" thickBot="1">
      <c r="A79" s="279"/>
      <c r="B79" s="738">
        <f aca="true" t="shared" si="2" ref="B79:B142">+B78+1</f>
        <v>70</v>
      </c>
      <c r="C79" s="739"/>
      <c r="D79" s="751" t="s">
        <v>783</v>
      </c>
      <c r="E79" s="752" t="s">
        <v>472</v>
      </c>
      <c r="F79" s="752" t="s">
        <v>472</v>
      </c>
      <c r="G79" s="752" t="s">
        <v>472</v>
      </c>
      <c r="H79" s="752" t="s">
        <v>472</v>
      </c>
      <c r="I79" s="752" t="s">
        <v>472</v>
      </c>
      <c r="J79" s="752" t="s">
        <v>472</v>
      </c>
      <c r="K79" s="752" t="s">
        <v>472</v>
      </c>
      <c r="L79" s="752" t="s">
        <v>472</v>
      </c>
      <c r="M79" s="752" t="s">
        <v>472</v>
      </c>
      <c r="N79" s="752" t="s">
        <v>472</v>
      </c>
      <c r="O79" s="752" t="s">
        <v>472</v>
      </c>
      <c r="P79" s="752" t="s">
        <v>472</v>
      </c>
      <c r="Q79" s="752" t="s">
        <v>472</v>
      </c>
      <c r="R79" s="752" t="s">
        <v>472</v>
      </c>
      <c r="S79" s="753" t="s">
        <v>472</v>
      </c>
      <c r="T79" s="505"/>
      <c r="U79" s="505"/>
      <c r="V79" s="506"/>
      <c r="W79" s="507"/>
      <c r="X79" s="533"/>
      <c r="Y79" s="508">
        <f t="shared" si="0"/>
        <v>0</v>
      </c>
      <c r="Z79" s="638">
        <f>IF(Alapadatok!$B$16=1,'3.1.2 Költségvetés'!Y79-'3.1.2 Költségvetés'!V79,'3.1.2 Költségvetés'!Y79-'3.1.2 Költségvetés'!U79)</f>
        <v>0</v>
      </c>
      <c r="AA79" s="575" t="str">
        <f>IF(Alapadatok!$B$16=1,IF(V79=0,"-",ROUND((Y79-V79)/V79,4)),IF(U79=0,"-",ROUND((Y79-U79)/U79,4)))</f>
        <v>-</v>
      </c>
      <c r="AB79" s="496"/>
      <c r="AC79" s="283"/>
    </row>
    <row r="80" spans="1:29" ht="33.75" customHeight="1" thickBot="1">
      <c r="A80" s="279"/>
      <c r="B80" s="740">
        <f t="shared" si="2"/>
        <v>71</v>
      </c>
      <c r="C80" s="741"/>
      <c r="D80" s="760" t="s">
        <v>507</v>
      </c>
      <c r="E80" s="761"/>
      <c r="F80" s="761"/>
      <c r="G80" s="761"/>
      <c r="H80" s="761"/>
      <c r="I80" s="761"/>
      <c r="J80" s="761"/>
      <c r="K80" s="761"/>
      <c r="L80" s="761"/>
      <c r="M80" s="761"/>
      <c r="N80" s="761"/>
      <c r="O80" s="761"/>
      <c r="P80" s="761"/>
      <c r="Q80" s="761"/>
      <c r="R80" s="761"/>
      <c r="S80" s="762"/>
      <c r="T80" s="306">
        <f>T73+T10</f>
        <v>0</v>
      </c>
      <c r="U80" s="306">
        <f>U73+U10</f>
        <v>0</v>
      </c>
      <c r="V80" s="502">
        <f>V73+V10</f>
        <v>0</v>
      </c>
      <c r="W80" s="503">
        <f>W73+W10</f>
        <v>0</v>
      </c>
      <c r="X80" s="530">
        <f>X73+X10</f>
        <v>0</v>
      </c>
      <c r="Y80" s="504">
        <f aca="true" t="shared" si="3" ref="Y80:Y148">SUM(W80:X80)</f>
        <v>0</v>
      </c>
      <c r="Z80" s="634">
        <f>IF(Alapadatok!$B$16=1,'3.1.2 Költségvetés'!Y80-'3.1.2 Költségvetés'!V80,'3.1.2 Költségvetés'!Y80-'3.1.2 Költségvetés'!U80)</f>
        <v>0</v>
      </c>
      <c r="AA80" s="571" t="str">
        <f>IF(Alapadatok!$B$16=1,IF(V80=0,"-",ROUND((Y80-V80)/V80,4)),IF(U80=0,"-",ROUND((Y80-U80)/U80,4)))</f>
        <v>-</v>
      </c>
      <c r="AB80" s="496"/>
      <c r="AC80" s="283"/>
    </row>
    <row r="81" spans="1:29" ht="30.75" customHeight="1" thickBot="1">
      <c r="A81" s="279"/>
      <c r="B81" s="740">
        <f t="shared" si="2"/>
        <v>72</v>
      </c>
      <c r="C81" s="741"/>
      <c r="D81" s="760" t="s">
        <v>508</v>
      </c>
      <c r="E81" s="761" t="s">
        <v>473</v>
      </c>
      <c r="F81" s="761" t="s">
        <v>473</v>
      </c>
      <c r="G81" s="761" t="s">
        <v>473</v>
      </c>
      <c r="H81" s="761" t="s">
        <v>473</v>
      </c>
      <c r="I81" s="761" t="s">
        <v>473</v>
      </c>
      <c r="J81" s="761" t="s">
        <v>473</v>
      </c>
      <c r="K81" s="761" t="s">
        <v>473</v>
      </c>
      <c r="L81" s="761" t="s">
        <v>473</v>
      </c>
      <c r="M81" s="761" t="s">
        <v>473</v>
      </c>
      <c r="N81" s="761" t="s">
        <v>473</v>
      </c>
      <c r="O81" s="761" t="s">
        <v>473</v>
      </c>
      <c r="P81" s="761" t="s">
        <v>473</v>
      </c>
      <c r="Q81" s="761" t="s">
        <v>473</v>
      </c>
      <c r="R81" s="761" t="s">
        <v>473</v>
      </c>
      <c r="S81" s="762" t="s">
        <v>473</v>
      </c>
      <c r="T81" s="509">
        <f>+T82+T145+T175+T198+T202</f>
        <v>0</v>
      </c>
      <c r="U81" s="509">
        <f>+U82+U145+U175+U198+U202</f>
        <v>0</v>
      </c>
      <c r="V81" s="510">
        <f>+V82+V145+V175+V198+V202</f>
        <v>0</v>
      </c>
      <c r="W81" s="511">
        <f>+W82+W145+W175+W198+W202</f>
        <v>0</v>
      </c>
      <c r="X81" s="534">
        <f>+X82+X145+X175+X198+X202</f>
        <v>0</v>
      </c>
      <c r="Y81" s="512">
        <f t="shared" si="3"/>
        <v>0</v>
      </c>
      <c r="Z81" s="639">
        <f>IF(Alapadatok!$B$16=1,'3.1.2 Költségvetés'!Y81-'3.1.2 Költségvetés'!V81,'3.1.2 Költségvetés'!Y81-'3.1.2 Költségvetés'!U81)</f>
        <v>0</v>
      </c>
      <c r="AA81" s="576" t="str">
        <f>IF(Alapadatok!$B$16=1,IF(V81=0,"-",ROUND((Y81-V81)/V81,4)),IF(U81=0,"-",ROUND((Y81-U81)/U81,4)))</f>
        <v>-</v>
      </c>
      <c r="AB81" s="496"/>
      <c r="AC81" s="283"/>
    </row>
    <row r="82" spans="1:29" ht="18" customHeight="1">
      <c r="A82" s="279"/>
      <c r="B82" s="802">
        <f t="shared" si="2"/>
        <v>73</v>
      </c>
      <c r="C82" s="803"/>
      <c r="D82" s="804" t="s">
        <v>784</v>
      </c>
      <c r="E82" s="804"/>
      <c r="F82" s="804"/>
      <c r="G82" s="804"/>
      <c r="H82" s="804"/>
      <c r="I82" s="804"/>
      <c r="J82" s="804"/>
      <c r="K82" s="804"/>
      <c r="L82" s="804"/>
      <c r="M82" s="804"/>
      <c r="N82" s="804"/>
      <c r="O82" s="804"/>
      <c r="P82" s="804"/>
      <c r="Q82" s="804"/>
      <c r="R82" s="804"/>
      <c r="S82" s="804"/>
      <c r="T82" s="307">
        <f>SUM(T83,T111,T133,T142,T144)</f>
        <v>0</v>
      </c>
      <c r="U82" s="307">
        <f>SUM(U83,U111,U133,U142,U144)</f>
        <v>0</v>
      </c>
      <c r="V82" s="466">
        <f>SUM(V83,V111,V133,V142,V144)</f>
        <v>0</v>
      </c>
      <c r="W82" s="500">
        <f>SUM(W83,W111,W133,W142,W144)</f>
        <v>0</v>
      </c>
      <c r="X82" s="531">
        <f>SUM(X83,X111,X133,X142,X144)</f>
        <v>0</v>
      </c>
      <c r="Y82" s="501">
        <f t="shared" si="3"/>
        <v>0</v>
      </c>
      <c r="Z82" s="635">
        <f>IF(Alapadatok!$B$16=1,'3.1.2 Költségvetés'!Y82-'3.1.2 Költségvetés'!V82,'3.1.2 Költségvetés'!Y82-'3.1.2 Költségvetés'!U82)</f>
        <v>0</v>
      </c>
      <c r="AA82" s="572" t="str">
        <f>IF(Alapadatok!$B$16=1,IF(V82=0,"-",ROUND((Y82-V82)/V82,4)),IF(U82=0,"-",ROUND((Y82-U82)/U82,4)))</f>
        <v>-</v>
      </c>
      <c r="AB82" s="496"/>
      <c r="AC82" s="283" t="s">
        <v>41</v>
      </c>
    </row>
    <row r="83" spans="1:29" s="295" customFormat="1" ht="18" customHeight="1">
      <c r="A83" s="292"/>
      <c r="B83" s="787">
        <f t="shared" si="2"/>
        <v>74</v>
      </c>
      <c r="C83" s="788"/>
      <c r="D83" s="780" t="s">
        <v>769</v>
      </c>
      <c r="E83" s="781"/>
      <c r="F83" s="781"/>
      <c r="G83" s="781"/>
      <c r="H83" s="781"/>
      <c r="I83" s="781"/>
      <c r="J83" s="781"/>
      <c r="K83" s="781"/>
      <c r="L83" s="781"/>
      <c r="M83" s="781"/>
      <c r="N83" s="781"/>
      <c r="O83" s="781"/>
      <c r="P83" s="781"/>
      <c r="Q83" s="781"/>
      <c r="R83" s="781"/>
      <c r="S83" s="782"/>
      <c r="T83" s="341">
        <f>SUM(T84,T88,T92,T96:T96,T97:T99,T105,T108:T110)</f>
        <v>0</v>
      </c>
      <c r="U83" s="341">
        <f>SUM(U84,U88,U92,U96:U96,U97:U99,U105,U108:U110)</f>
        <v>0</v>
      </c>
      <c r="V83" s="346">
        <f>SUM(V84,V88,V92,V96:V96,V97:V99,V105,V108:V110)</f>
        <v>0</v>
      </c>
      <c r="W83" s="473">
        <f>SUM(W84,W88,W92,W96:W96,W97:W99,W105,W108:W110)</f>
        <v>0</v>
      </c>
      <c r="X83" s="524">
        <f>SUM(X84,X88,X92,X96:X96,X97:X99,X105,X108:X110)</f>
        <v>0</v>
      </c>
      <c r="Y83" s="451">
        <f t="shared" si="3"/>
        <v>0</v>
      </c>
      <c r="Z83" s="627">
        <f>IF(Alapadatok!$B$16=1,'3.1.2 Költségvetés'!Y83-'3.1.2 Költségvetés'!V83,'3.1.2 Költségvetés'!Y83-'3.1.2 Költségvetés'!U83)</f>
        <v>0</v>
      </c>
      <c r="AA83" s="564" t="str">
        <f>IF(Alapadatok!$B$16=1,IF(V83=0,"-",ROUND((Y83-V83)/V83,4)),IF(U83=0,"-",ROUND((Y83-U83)/U83,4)))</f>
        <v>-</v>
      </c>
      <c r="AB83" s="543"/>
      <c r="AC83" s="308"/>
    </row>
    <row r="84" spans="1:29" s="295" customFormat="1" ht="27.75" customHeight="1">
      <c r="A84" s="292"/>
      <c r="B84" s="798">
        <f t="shared" si="2"/>
        <v>75</v>
      </c>
      <c r="C84" s="725"/>
      <c r="D84" s="799" t="s">
        <v>742</v>
      </c>
      <c r="E84" s="800"/>
      <c r="F84" s="800" t="s">
        <v>47</v>
      </c>
      <c r="G84" s="800"/>
      <c r="H84" s="800"/>
      <c r="I84" s="800"/>
      <c r="J84" s="800"/>
      <c r="K84" s="800"/>
      <c r="L84" s="800"/>
      <c r="M84" s="800"/>
      <c r="N84" s="800"/>
      <c r="O84" s="800"/>
      <c r="P84" s="800"/>
      <c r="Q84" s="800"/>
      <c r="R84" s="800"/>
      <c r="S84" s="801"/>
      <c r="T84" s="323">
        <f>SUM(T85:T87)</f>
        <v>0</v>
      </c>
      <c r="U84" s="323">
        <f>SUM(U85:U87)</f>
        <v>0</v>
      </c>
      <c r="V84" s="351">
        <f>SUM(V85:V87)</f>
        <v>0</v>
      </c>
      <c r="W84" s="476">
        <f>SUM(W85:W87)</f>
        <v>0</v>
      </c>
      <c r="X84" s="528">
        <f>SUM(X85:X87)</f>
        <v>0</v>
      </c>
      <c r="Y84" s="447">
        <f t="shared" si="3"/>
        <v>0</v>
      </c>
      <c r="Z84" s="622">
        <f>IF(Alapadatok!$B$16=1,'3.1.2 Költségvetés'!Y84-'3.1.2 Költségvetés'!V84,'3.1.2 Költségvetés'!Y84-'3.1.2 Költségvetés'!U84)</f>
        <v>0</v>
      </c>
      <c r="AA84" s="560" t="str">
        <f>IF(Alapadatok!$B$16=1,IF(V84=0,"-",ROUND((Y84-V84)/V84,4)),IF(U84=0,"-",ROUND((Y84-U84)/U84,4)))</f>
        <v>-</v>
      </c>
      <c r="AB84" s="543" t="s">
        <v>571</v>
      </c>
      <c r="AC84" s="294" t="s">
        <v>213</v>
      </c>
    </row>
    <row r="85" spans="1:29" s="295" customFormat="1" ht="18" customHeight="1">
      <c r="A85" s="292"/>
      <c r="B85" s="703">
        <f t="shared" si="2"/>
        <v>76</v>
      </c>
      <c r="C85" s="704"/>
      <c r="D85" s="728" t="s">
        <v>344</v>
      </c>
      <c r="E85" s="729"/>
      <c r="F85" s="729" t="s">
        <v>48</v>
      </c>
      <c r="G85" s="729"/>
      <c r="H85" s="729"/>
      <c r="I85" s="729"/>
      <c r="J85" s="729"/>
      <c r="K85" s="729"/>
      <c r="L85" s="729"/>
      <c r="M85" s="729"/>
      <c r="N85" s="729"/>
      <c r="O85" s="729"/>
      <c r="P85" s="729"/>
      <c r="Q85" s="729"/>
      <c r="R85" s="729"/>
      <c r="S85" s="730"/>
      <c r="T85" s="323"/>
      <c r="U85" s="323"/>
      <c r="V85" s="350"/>
      <c r="W85" s="470"/>
      <c r="X85" s="521"/>
      <c r="Y85" s="447">
        <f t="shared" si="3"/>
        <v>0</v>
      </c>
      <c r="Z85" s="622">
        <f>IF(Alapadatok!$B$16=1,'3.1.2 Költségvetés'!Y85-'3.1.2 Költségvetés'!V85,'3.1.2 Költségvetés'!Y85-'3.1.2 Költségvetés'!U85)</f>
        <v>0</v>
      </c>
      <c r="AA85" s="560" t="str">
        <f>IF(Alapadatok!$B$16=1,IF(V85=0,"-",ROUND((Y85-V85)/V85,4)),IF(U85=0,"-",ROUND((Y85-U85)/U85,4)))</f>
        <v>-</v>
      </c>
      <c r="AB85" s="543"/>
      <c r="AC85" s="294" t="s">
        <v>214</v>
      </c>
    </row>
    <row r="86" spans="1:29" s="295" customFormat="1" ht="18" customHeight="1">
      <c r="A86" s="292"/>
      <c r="B86" s="701">
        <f t="shared" si="2"/>
        <v>77</v>
      </c>
      <c r="C86" s="702"/>
      <c r="D86" s="735" t="s">
        <v>720</v>
      </c>
      <c r="E86" s="736"/>
      <c r="F86" s="736"/>
      <c r="G86" s="736"/>
      <c r="H86" s="736"/>
      <c r="I86" s="736"/>
      <c r="J86" s="736"/>
      <c r="K86" s="736"/>
      <c r="L86" s="736"/>
      <c r="M86" s="736"/>
      <c r="N86" s="736"/>
      <c r="O86" s="736"/>
      <c r="P86" s="736"/>
      <c r="Q86" s="736"/>
      <c r="R86" s="736"/>
      <c r="S86" s="737"/>
      <c r="T86" s="323"/>
      <c r="U86" s="323"/>
      <c r="V86" s="350"/>
      <c r="W86" s="470"/>
      <c r="X86" s="521"/>
      <c r="Y86" s="447"/>
      <c r="Z86" s="622"/>
      <c r="AA86" s="560"/>
      <c r="AB86" s="543"/>
      <c r="AC86" s="294"/>
    </row>
    <row r="87" spans="1:29" s="295" customFormat="1" ht="18" customHeight="1">
      <c r="A87" s="292"/>
      <c r="B87" s="703">
        <f t="shared" si="2"/>
        <v>78</v>
      </c>
      <c r="C87" s="704"/>
      <c r="D87" s="728" t="s">
        <v>345</v>
      </c>
      <c r="E87" s="729"/>
      <c r="F87" s="729" t="s">
        <v>277</v>
      </c>
      <c r="G87" s="729"/>
      <c r="H87" s="729"/>
      <c r="I87" s="729"/>
      <c r="J87" s="729"/>
      <c r="K87" s="729"/>
      <c r="L87" s="729"/>
      <c r="M87" s="729"/>
      <c r="N87" s="729"/>
      <c r="O87" s="729"/>
      <c r="P87" s="729"/>
      <c r="Q87" s="729"/>
      <c r="R87" s="729"/>
      <c r="S87" s="730"/>
      <c r="T87" s="323"/>
      <c r="U87" s="323"/>
      <c r="V87" s="350"/>
      <c r="W87" s="470"/>
      <c r="X87" s="521"/>
      <c r="Y87" s="447">
        <f t="shared" si="3"/>
        <v>0</v>
      </c>
      <c r="Z87" s="622">
        <f>IF(Alapadatok!$B$16=1,'3.1.2 Költségvetés'!Y87-'3.1.2 Költségvetés'!V87,'3.1.2 Költségvetés'!Y87-'3.1.2 Költségvetés'!U87)</f>
        <v>0</v>
      </c>
      <c r="AA87" s="560" t="str">
        <f>IF(Alapadatok!$B$16=1,IF(V87=0,"-",ROUND((Y87-V87)/V87,4)),IF(U87=0,"-",ROUND((Y87-U87)/U87,4)))</f>
        <v>-</v>
      </c>
      <c r="AB87" s="543"/>
      <c r="AC87" s="294" t="s">
        <v>214</v>
      </c>
    </row>
    <row r="88" spans="1:29" s="295" customFormat="1" ht="18" customHeight="1">
      <c r="A88" s="292"/>
      <c r="B88" s="711">
        <f t="shared" si="2"/>
        <v>79</v>
      </c>
      <c r="C88" s="700"/>
      <c r="D88" s="882" t="s">
        <v>743</v>
      </c>
      <c r="E88" s="746"/>
      <c r="F88" s="746" t="s">
        <v>278</v>
      </c>
      <c r="G88" s="746"/>
      <c r="H88" s="746"/>
      <c r="I88" s="746"/>
      <c r="J88" s="746"/>
      <c r="K88" s="746"/>
      <c r="L88" s="746"/>
      <c r="M88" s="746"/>
      <c r="N88" s="746"/>
      <c r="O88" s="746"/>
      <c r="P88" s="746"/>
      <c r="Q88" s="746"/>
      <c r="R88" s="746"/>
      <c r="S88" s="747"/>
      <c r="T88" s="323">
        <f>SUM(T89:T91)</f>
        <v>0</v>
      </c>
      <c r="U88" s="323">
        <f>SUM(U89:U91)</f>
        <v>0</v>
      </c>
      <c r="V88" s="351">
        <f>SUM(V89:V91)</f>
        <v>0</v>
      </c>
      <c r="W88" s="476">
        <f>SUM(W89:W91)</f>
        <v>0</v>
      </c>
      <c r="X88" s="528">
        <f>SUM(X89:X91)</f>
        <v>0</v>
      </c>
      <c r="Y88" s="447">
        <f t="shared" si="3"/>
        <v>0</v>
      </c>
      <c r="Z88" s="622">
        <f>IF(Alapadatok!$B$16=1,'3.1.2 Költségvetés'!Y88-'3.1.2 Költségvetés'!V88,'3.1.2 Költségvetés'!Y88-'3.1.2 Költségvetés'!U88)</f>
        <v>0</v>
      </c>
      <c r="AA88" s="560" t="str">
        <f>IF(Alapadatok!$B$16=1,IF(V88=0,"-",ROUND((Y88-V88)/V88,4)),IF(U88=0,"-",ROUND((Y88-U88)/U88,4)))</f>
        <v>-</v>
      </c>
      <c r="AB88" s="543" t="s">
        <v>571</v>
      </c>
      <c r="AC88" s="294" t="s">
        <v>214</v>
      </c>
    </row>
    <row r="89" spans="1:29" s="295" customFormat="1" ht="18" customHeight="1">
      <c r="A89" s="292"/>
      <c r="B89" s="703">
        <f t="shared" si="2"/>
        <v>80</v>
      </c>
      <c r="C89" s="704"/>
      <c r="D89" s="728" t="s">
        <v>344</v>
      </c>
      <c r="E89" s="729"/>
      <c r="F89" s="729" t="s">
        <v>49</v>
      </c>
      <c r="G89" s="729"/>
      <c r="H89" s="729"/>
      <c r="I89" s="729"/>
      <c r="J89" s="729"/>
      <c r="K89" s="729"/>
      <c r="L89" s="729"/>
      <c r="M89" s="729"/>
      <c r="N89" s="729"/>
      <c r="O89" s="729"/>
      <c r="P89" s="729"/>
      <c r="Q89" s="729"/>
      <c r="R89" s="729"/>
      <c r="S89" s="730"/>
      <c r="T89" s="323"/>
      <c r="U89" s="323"/>
      <c r="V89" s="350"/>
      <c r="W89" s="470"/>
      <c r="X89" s="521"/>
      <c r="Y89" s="447">
        <f t="shared" si="3"/>
        <v>0</v>
      </c>
      <c r="Z89" s="622">
        <f>IF(Alapadatok!$B$16=1,'3.1.2 Költségvetés'!Y89-'3.1.2 Költségvetés'!V89,'3.1.2 Költségvetés'!Y89-'3.1.2 Költségvetés'!U89)</f>
        <v>0</v>
      </c>
      <c r="AA89" s="560" t="str">
        <f>IF(Alapadatok!$B$16=1,IF(V89=0,"-",ROUND((Y89-V89)/V89,4)),IF(U89=0,"-",ROUND((Y89-U89)/U89,4)))</f>
        <v>-</v>
      </c>
      <c r="AB89" s="543"/>
      <c r="AC89" s="294" t="s">
        <v>215</v>
      </c>
    </row>
    <row r="90" spans="1:29" s="295" customFormat="1" ht="18" customHeight="1">
      <c r="A90" s="292"/>
      <c r="B90" s="701">
        <f t="shared" si="2"/>
        <v>81</v>
      </c>
      <c r="C90" s="702"/>
      <c r="D90" s="735" t="s">
        <v>720</v>
      </c>
      <c r="E90" s="736"/>
      <c r="F90" s="736"/>
      <c r="G90" s="736"/>
      <c r="H90" s="736"/>
      <c r="I90" s="736"/>
      <c r="J90" s="736"/>
      <c r="K90" s="736"/>
      <c r="L90" s="736"/>
      <c r="M90" s="736"/>
      <c r="N90" s="736"/>
      <c r="O90" s="736"/>
      <c r="P90" s="736"/>
      <c r="Q90" s="736"/>
      <c r="R90" s="736"/>
      <c r="S90" s="737"/>
      <c r="T90" s="323"/>
      <c r="U90" s="323"/>
      <c r="V90" s="350"/>
      <c r="W90" s="470"/>
      <c r="X90" s="521"/>
      <c r="Y90" s="447"/>
      <c r="Z90" s="622"/>
      <c r="AA90" s="560"/>
      <c r="AB90" s="543"/>
      <c r="AC90" s="294"/>
    </row>
    <row r="91" spans="1:29" s="295" customFormat="1" ht="18" customHeight="1">
      <c r="A91" s="292"/>
      <c r="B91" s="703">
        <f t="shared" si="2"/>
        <v>82</v>
      </c>
      <c r="C91" s="704"/>
      <c r="D91" s="728" t="s">
        <v>345</v>
      </c>
      <c r="E91" s="729"/>
      <c r="F91" s="729"/>
      <c r="G91" s="729"/>
      <c r="H91" s="729"/>
      <c r="I91" s="729"/>
      <c r="J91" s="729"/>
      <c r="K91" s="729"/>
      <c r="L91" s="729"/>
      <c r="M91" s="729"/>
      <c r="N91" s="729"/>
      <c r="O91" s="729"/>
      <c r="P91" s="729"/>
      <c r="Q91" s="729"/>
      <c r="R91" s="729"/>
      <c r="S91" s="730"/>
      <c r="T91" s="323"/>
      <c r="U91" s="323"/>
      <c r="V91" s="350"/>
      <c r="W91" s="470"/>
      <c r="X91" s="521"/>
      <c r="Y91" s="447">
        <f t="shared" si="3"/>
        <v>0</v>
      </c>
      <c r="Z91" s="622">
        <f>IF(Alapadatok!$B$16=1,'3.1.2 Költségvetés'!Y91-'3.1.2 Költségvetés'!V91,'3.1.2 Költségvetés'!Y91-'3.1.2 Költségvetés'!U91)</f>
        <v>0</v>
      </c>
      <c r="AA91" s="560" t="str">
        <f>IF(Alapadatok!$B$16=1,IF(V91=0,"-",ROUND((Y91-V91)/V91,4)),IF(U91=0,"-",ROUND((Y91-U91)/U91,4)))</f>
        <v>-</v>
      </c>
      <c r="AB91" s="543"/>
      <c r="AC91" s="294"/>
    </row>
    <row r="92" spans="1:29" s="295" customFormat="1" ht="34.5" customHeight="1">
      <c r="A92" s="292"/>
      <c r="B92" s="798">
        <f t="shared" si="2"/>
        <v>83</v>
      </c>
      <c r="C92" s="725"/>
      <c r="D92" s="799" t="s">
        <v>744</v>
      </c>
      <c r="E92" s="800"/>
      <c r="F92" s="800"/>
      <c r="G92" s="800"/>
      <c r="H92" s="800"/>
      <c r="I92" s="800"/>
      <c r="J92" s="800"/>
      <c r="K92" s="800"/>
      <c r="L92" s="800"/>
      <c r="M92" s="800"/>
      <c r="N92" s="800"/>
      <c r="O92" s="800"/>
      <c r="P92" s="800"/>
      <c r="Q92" s="800"/>
      <c r="R92" s="800"/>
      <c r="S92" s="801"/>
      <c r="T92" s="323">
        <f>SUM(T93:T95)</f>
        <v>0</v>
      </c>
      <c r="U92" s="323">
        <f>SUM(U93:U95)</f>
        <v>0</v>
      </c>
      <c r="V92" s="351">
        <f>SUM(V93:V95)</f>
        <v>0</v>
      </c>
      <c r="W92" s="476">
        <f>SUM(W93:W95)</f>
        <v>0</v>
      </c>
      <c r="X92" s="528">
        <f>SUM(X93:X95)</f>
        <v>0</v>
      </c>
      <c r="Y92" s="447">
        <f t="shared" si="3"/>
        <v>0</v>
      </c>
      <c r="Z92" s="622">
        <f>IF(Alapadatok!$B$16=1,'3.1.2 Költségvetés'!Y92-'3.1.2 Költségvetés'!V92,'3.1.2 Költségvetés'!Y92-'3.1.2 Költségvetés'!U92)</f>
        <v>0</v>
      </c>
      <c r="AA92" s="560" t="str">
        <f>IF(Alapadatok!$B$16=1,IF(V92=0,"-",ROUND((Y92-V92)/V92,4)),IF(U92=0,"-",ROUND((Y92-U92)/U92,4)))</f>
        <v>-</v>
      </c>
      <c r="AB92" s="543" t="s">
        <v>572</v>
      </c>
      <c r="AC92" s="294"/>
    </row>
    <row r="93" spans="1:29" s="295" customFormat="1" ht="18" customHeight="1">
      <c r="A93" s="292"/>
      <c r="B93" s="703">
        <f t="shared" si="2"/>
        <v>84</v>
      </c>
      <c r="C93" s="704"/>
      <c r="D93" s="728" t="s">
        <v>344</v>
      </c>
      <c r="E93" s="729"/>
      <c r="F93" s="729"/>
      <c r="G93" s="729"/>
      <c r="H93" s="729"/>
      <c r="I93" s="729"/>
      <c r="J93" s="729"/>
      <c r="K93" s="729"/>
      <c r="L93" s="729"/>
      <c r="M93" s="729"/>
      <c r="N93" s="729"/>
      <c r="O93" s="729"/>
      <c r="P93" s="729"/>
      <c r="Q93" s="729"/>
      <c r="R93" s="729"/>
      <c r="S93" s="730"/>
      <c r="T93" s="323"/>
      <c r="U93" s="323"/>
      <c r="V93" s="350"/>
      <c r="W93" s="470"/>
      <c r="X93" s="521"/>
      <c r="Y93" s="447">
        <f t="shared" si="3"/>
        <v>0</v>
      </c>
      <c r="Z93" s="622">
        <f>IF(Alapadatok!$B$16=1,'3.1.2 Költségvetés'!Y93-'3.1.2 Költségvetés'!V93,'3.1.2 Költségvetés'!Y93-'3.1.2 Költségvetés'!U93)</f>
        <v>0</v>
      </c>
      <c r="AA93" s="560" t="str">
        <f>IF(Alapadatok!$B$16=1,IF(V93=0,"-",ROUND((Y93-V93)/V93,4)),IF(U93=0,"-",ROUND((Y93-U93)/U93,4)))</f>
        <v>-</v>
      </c>
      <c r="AB93" s="543"/>
      <c r="AC93" s="294"/>
    </row>
    <row r="94" spans="1:29" s="295" customFormat="1" ht="18" customHeight="1">
      <c r="A94" s="292"/>
      <c r="B94" s="701">
        <f t="shared" si="2"/>
        <v>85</v>
      </c>
      <c r="C94" s="702"/>
      <c r="D94" s="735" t="s">
        <v>720</v>
      </c>
      <c r="E94" s="736"/>
      <c r="F94" s="736"/>
      <c r="G94" s="736"/>
      <c r="H94" s="736"/>
      <c r="I94" s="736"/>
      <c r="J94" s="736"/>
      <c r="K94" s="736"/>
      <c r="L94" s="736"/>
      <c r="M94" s="736"/>
      <c r="N94" s="736"/>
      <c r="O94" s="736"/>
      <c r="P94" s="736"/>
      <c r="Q94" s="736"/>
      <c r="R94" s="736"/>
      <c r="S94" s="737"/>
      <c r="T94" s="323"/>
      <c r="U94" s="323"/>
      <c r="V94" s="350"/>
      <c r="W94" s="470"/>
      <c r="X94" s="521"/>
      <c r="Y94" s="447"/>
      <c r="Z94" s="622"/>
      <c r="AA94" s="560"/>
      <c r="AB94" s="543"/>
      <c r="AC94" s="294"/>
    </row>
    <row r="95" spans="1:29" s="295" customFormat="1" ht="18" customHeight="1">
      <c r="A95" s="292"/>
      <c r="B95" s="703">
        <f t="shared" si="2"/>
        <v>86</v>
      </c>
      <c r="C95" s="704"/>
      <c r="D95" s="728" t="s">
        <v>345</v>
      </c>
      <c r="E95" s="729"/>
      <c r="F95" s="729"/>
      <c r="G95" s="729"/>
      <c r="H95" s="729"/>
      <c r="I95" s="729"/>
      <c r="J95" s="729"/>
      <c r="K95" s="729"/>
      <c r="L95" s="729"/>
      <c r="M95" s="729"/>
      <c r="N95" s="729"/>
      <c r="O95" s="729"/>
      <c r="P95" s="729"/>
      <c r="Q95" s="729"/>
      <c r="R95" s="729"/>
      <c r="S95" s="730"/>
      <c r="T95" s="323"/>
      <c r="U95" s="323"/>
      <c r="V95" s="350"/>
      <c r="W95" s="470"/>
      <c r="X95" s="521"/>
      <c r="Y95" s="447">
        <f t="shared" si="3"/>
        <v>0</v>
      </c>
      <c r="Z95" s="622">
        <f>IF(Alapadatok!$B$16=1,'3.1.2 Költségvetés'!Y95-'3.1.2 Költségvetés'!V95,'3.1.2 Költségvetés'!Y95-'3.1.2 Költségvetés'!U95)</f>
        <v>0</v>
      </c>
      <c r="AA95" s="560" t="str">
        <f>IF(Alapadatok!$B$16=1,IF(V95=0,"-",ROUND((Y95-V95)/V95,4)),IF(U95=0,"-",ROUND((Y95-U95)/U95,4)))</f>
        <v>-</v>
      </c>
      <c r="AB95" s="543"/>
      <c r="AC95" s="294"/>
    </row>
    <row r="96" spans="1:29" s="295" customFormat="1" ht="18" customHeight="1">
      <c r="A96" s="292"/>
      <c r="B96" s="699">
        <f t="shared" si="2"/>
        <v>87</v>
      </c>
      <c r="C96" s="700"/>
      <c r="D96" s="745" t="s">
        <v>346</v>
      </c>
      <c r="E96" s="746"/>
      <c r="F96" s="746"/>
      <c r="G96" s="746"/>
      <c r="H96" s="746"/>
      <c r="I96" s="746"/>
      <c r="J96" s="746"/>
      <c r="K96" s="746"/>
      <c r="L96" s="746"/>
      <c r="M96" s="746"/>
      <c r="N96" s="746"/>
      <c r="O96" s="746"/>
      <c r="P96" s="746"/>
      <c r="Q96" s="746"/>
      <c r="R96" s="746"/>
      <c r="S96" s="747"/>
      <c r="T96" s="323"/>
      <c r="U96" s="323"/>
      <c r="V96" s="350"/>
      <c r="W96" s="470"/>
      <c r="X96" s="521"/>
      <c r="Y96" s="447">
        <f t="shared" si="3"/>
        <v>0</v>
      </c>
      <c r="Z96" s="622">
        <f>IF(Alapadatok!$B$16=1,'3.1.2 Költségvetés'!Y96-'3.1.2 Költségvetés'!V96,'3.1.2 Költségvetés'!Y96-'3.1.2 Költségvetés'!U96)</f>
        <v>0</v>
      </c>
      <c r="AA96" s="560" t="str">
        <f>IF(Alapadatok!$B$16=1,IF(V96=0,"-",ROUND((Y96-V96)/V96,4)),IF(U96=0,"-",ROUND((Y96-U96)/U96,4)))</f>
        <v>-</v>
      </c>
      <c r="AB96" s="543"/>
      <c r="AC96" s="294"/>
    </row>
    <row r="97" spans="1:29" s="295" customFormat="1" ht="27.75" customHeight="1">
      <c r="A97" s="292"/>
      <c r="B97" s="724">
        <f t="shared" si="2"/>
        <v>88</v>
      </c>
      <c r="C97" s="725"/>
      <c r="D97" s="886" t="s">
        <v>347</v>
      </c>
      <c r="E97" s="800"/>
      <c r="F97" s="800"/>
      <c r="G97" s="800"/>
      <c r="H97" s="800"/>
      <c r="I97" s="800"/>
      <c r="J97" s="800"/>
      <c r="K97" s="800"/>
      <c r="L97" s="800"/>
      <c r="M97" s="800"/>
      <c r="N97" s="800"/>
      <c r="O97" s="800"/>
      <c r="P97" s="800"/>
      <c r="Q97" s="800"/>
      <c r="R97" s="800"/>
      <c r="S97" s="801"/>
      <c r="T97" s="323"/>
      <c r="U97" s="323"/>
      <c r="V97" s="350"/>
      <c r="W97" s="470"/>
      <c r="X97" s="521"/>
      <c r="Y97" s="447">
        <f t="shared" si="3"/>
        <v>0</v>
      </c>
      <c r="Z97" s="622">
        <f>IF(Alapadatok!$B$16=1,'3.1.2 Költségvetés'!Y97-'3.1.2 Költségvetés'!V97,'3.1.2 Költségvetés'!Y97-'3.1.2 Költségvetés'!U97)</f>
        <v>0</v>
      </c>
      <c r="AA97" s="560" t="str">
        <f>IF(Alapadatok!$B$16=1,IF(V97=0,"-",ROUND((Y97-V97)/V97,4)),IF(U97=0,"-",ROUND((Y97-U97)/U97,4)))</f>
        <v>-</v>
      </c>
      <c r="AB97" s="543">
        <v>509</v>
      </c>
      <c r="AC97" s="294"/>
    </row>
    <row r="98" spans="1:29" s="295" customFormat="1" ht="18" customHeight="1">
      <c r="A98" s="292"/>
      <c r="B98" s="711">
        <f t="shared" si="2"/>
        <v>89</v>
      </c>
      <c r="C98" s="700"/>
      <c r="D98" s="882" t="s">
        <v>690</v>
      </c>
      <c r="E98" s="746"/>
      <c r="F98" s="746"/>
      <c r="G98" s="746"/>
      <c r="H98" s="746"/>
      <c r="I98" s="746"/>
      <c r="J98" s="746"/>
      <c r="K98" s="746"/>
      <c r="L98" s="746"/>
      <c r="M98" s="746"/>
      <c r="N98" s="746"/>
      <c r="O98" s="746"/>
      <c r="P98" s="746"/>
      <c r="Q98" s="746"/>
      <c r="R98" s="746"/>
      <c r="S98" s="747"/>
      <c r="T98" s="323"/>
      <c r="U98" s="323"/>
      <c r="V98" s="350"/>
      <c r="W98" s="470"/>
      <c r="X98" s="521"/>
      <c r="Y98" s="447">
        <f t="shared" si="3"/>
        <v>0</v>
      </c>
      <c r="Z98" s="622">
        <f>IF(Alapadatok!$B$16=1,'3.1.2 Költségvetés'!Y98-'3.1.2 Költségvetés'!V98,'3.1.2 Költségvetés'!Y98-'3.1.2 Költségvetés'!U98)</f>
        <v>0</v>
      </c>
      <c r="AA98" s="560" t="str">
        <f>IF(Alapadatok!$B$16=1,IF(V98=0,"-",ROUND((Y98-V98)/V98,4)),IF(U98=0,"-",ROUND((Y98-U98)/U98,4)))</f>
        <v>-</v>
      </c>
      <c r="AB98" s="543" t="s">
        <v>564</v>
      </c>
      <c r="AC98" s="294"/>
    </row>
    <row r="99" spans="1:29" s="295" customFormat="1" ht="18" customHeight="1">
      <c r="A99" s="292"/>
      <c r="B99" s="699">
        <f t="shared" si="2"/>
        <v>90</v>
      </c>
      <c r="C99" s="700"/>
      <c r="D99" s="882" t="s">
        <v>745</v>
      </c>
      <c r="E99" s="746"/>
      <c r="F99" s="746"/>
      <c r="G99" s="746"/>
      <c r="H99" s="746"/>
      <c r="I99" s="746"/>
      <c r="J99" s="746"/>
      <c r="K99" s="746"/>
      <c r="L99" s="746"/>
      <c r="M99" s="746"/>
      <c r="N99" s="746"/>
      <c r="O99" s="746"/>
      <c r="P99" s="746"/>
      <c r="Q99" s="746"/>
      <c r="R99" s="746"/>
      <c r="S99" s="747"/>
      <c r="T99" s="323">
        <f>SUM(T100:T104)</f>
        <v>0</v>
      </c>
      <c r="U99" s="323">
        <f>SUM(U100:U104)</f>
        <v>0</v>
      </c>
      <c r="V99" s="351">
        <f>SUM(V100:V104)</f>
        <v>0</v>
      </c>
      <c r="W99" s="476">
        <f>SUM(W100:W104)</f>
        <v>0</v>
      </c>
      <c r="X99" s="528">
        <f>SUM(X100:X104)</f>
        <v>0</v>
      </c>
      <c r="Y99" s="447">
        <f t="shared" si="3"/>
        <v>0</v>
      </c>
      <c r="Z99" s="622">
        <f>IF(Alapadatok!$B$16=1,'3.1.2 Költségvetés'!Y99-'3.1.2 Költségvetés'!V99,'3.1.2 Költségvetés'!Y99-'3.1.2 Költségvetés'!U99)</f>
        <v>0</v>
      </c>
      <c r="AA99" s="560" t="str">
        <f>IF(Alapadatok!$B$16=1,IF(V99=0,"-",ROUND((Y99-V99)/V99,4)),IF(U99=0,"-",ROUND((Y99-U99)/U99,4)))</f>
        <v>-</v>
      </c>
      <c r="AB99" s="543"/>
      <c r="AC99" s="294"/>
    </row>
    <row r="100" spans="1:29" s="295" customFormat="1" ht="18" customHeight="1">
      <c r="A100" s="292"/>
      <c r="B100" s="724">
        <f t="shared" si="2"/>
        <v>91</v>
      </c>
      <c r="C100" s="725"/>
      <c r="D100" s="728" t="s">
        <v>344</v>
      </c>
      <c r="E100" s="729"/>
      <c r="F100" s="729"/>
      <c r="G100" s="729"/>
      <c r="H100" s="729"/>
      <c r="I100" s="729"/>
      <c r="J100" s="729"/>
      <c r="K100" s="729"/>
      <c r="L100" s="729"/>
      <c r="M100" s="729"/>
      <c r="N100" s="729"/>
      <c r="O100" s="729"/>
      <c r="P100" s="729"/>
      <c r="Q100" s="729"/>
      <c r="R100" s="729"/>
      <c r="S100" s="730"/>
      <c r="T100" s="323"/>
      <c r="U100" s="323"/>
      <c r="V100" s="350"/>
      <c r="W100" s="470"/>
      <c r="X100" s="521"/>
      <c r="Y100" s="447">
        <f t="shared" si="3"/>
        <v>0</v>
      </c>
      <c r="Z100" s="622">
        <f>IF(Alapadatok!$B$16=1,'3.1.2 Költségvetés'!Y100-'3.1.2 Költségvetés'!V100,'3.1.2 Költségvetés'!Y100-'3.1.2 Költségvetés'!U100)</f>
        <v>0</v>
      </c>
      <c r="AA100" s="560" t="str">
        <f>IF(Alapadatok!$B$16=1,IF(V100=0,"-",ROUND((Y100-V100)/V100,4)),IF(U100=0,"-",ROUND((Y100-U100)/U100,4)))</f>
        <v>-</v>
      </c>
      <c r="AB100" s="543" t="s">
        <v>569</v>
      </c>
      <c r="AC100" s="294"/>
    </row>
    <row r="101" spans="1:29" s="295" customFormat="1" ht="18" customHeight="1">
      <c r="A101" s="292"/>
      <c r="B101" s="711">
        <f t="shared" si="2"/>
        <v>92</v>
      </c>
      <c r="C101" s="700"/>
      <c r="D101" s="735" t="s">
        <v>720</v>
      </c>
      <c r="E101" s="736"/>
      <c r="F101" s="736"/>
      <c r="G101" s="736"/>
      <c r="H101" s="736"/>
      <c r="I101" s="736"/>
      <c r="J101" s="736"/>
      <c r="K101" s="736"/>
      <c r="L101" s="736"/>
      <c r="M101" s="736"/>
      <c r="N101" s="736"/>
      <c r="O101" s="736"/>
      <c r="P101" s="736"/>
      <c r="Q101" s="736"/>
      <c r="R101" s="736"/>
      <c r="S101" s="737"/>
      <c r="T101" s="323"/>
      <c r="U101" s="323"/>
      <c r="V101" s="350"/>
      <c r="W101" s="470"/>
      <c r="X101" s="521"/>
      <c r="Y101" s="447"/>
      <c r="Z101" s="622"/>
      <c r="AA101" s="560"/>
      <c r="AB101" s="543"/>
      <c r="AC101" s="294"/>
    </row>
    <row r="102" spans="1:29" s="295" customFormat="1" ht="18" customHeight="1">
      <c r="A102" s="292"/>
      <c r="B102" s="699">
        <f t="shared" si="2"/>
        <v>93</v>
      </c>
      <c r="C102" s="700"/>
      <c r="D102" s="728" t="s">
        <v>345</v>
      </c>
      <c r="E102" s="729"/>
      <c r="F102" s="729"/>
      <c r="G102" s="729"/>
      <c r="H102" s="729"/>
      <c r="I102" s="729"/>
      <c r="J102" s="729"/>
      <c r="K102" s="729"/>
      <c r="L102" s="729"/>
      <c r="M102" s="729"/>
      <c r="N102" s="729"/>
      <c r="O102" s="729"/>
      <c r="P102" s="729"/>
      <c r="Q102" s="729"/>
      <c r="R102" s="729"/>
      <c r="S102" s="730"/>
      <c r="T102" s="323"/>
      <c r="U102" s="323"/>
      <c r="V102" s="350"/>
      <c r="W102" s="470"/>
      <c r="X102" s="521"/>
      <c r="Y102" s="447">
        <f t="shared" si="3"/>
        <v>0</v>
      </c>
      <c r="Z102" s="622">
        <f>IF(Alapadatok!$B$16=1,'3.1.2 Költségvetés'!Y102-'3.1.2 Költségvetés'!V102,'3.1.2 Költségvetés'!Y102-'3.1.2 Költségvetés'!U102)</f>
        <v>0</v>
      </c>
      <c r="AA102" s="560" t="str">
        <f>IF(Alapadatok!$B$16=1,IF(V102=0,"-",ROUND((Y102-V102)/V102,4)),IF(U102=0,"-",ROUND((Y102-U102)/U102,4)))</f>
        <v>-</v>
      </c>
      <c r="AB102" s="543" t="s">
        <v>569</v>
      </c>
      <c r="AC102" s="294"/>
    </row>
    <row r="103" spans="1:29" s="295" customFormat="1" ht="18" customHeight="1">
      <c r="A103" s="292"/>
      <c r="B103" s="724">
        <f t="shared" si="2"/>
        <v>94</v>
      </c>
      <c r="C103" s="725"/>
      <c r="D103" s="728" t="s">
        <v>348</v>
      </c>
      <c r="E103" s="729"/>
      <c r="F103" s="729"/>
      <c r="G103" s="729"/>
      <c r="H103" s="729"/>
      <c r="I103" s="729"/>
      <c r="J103" s="729"/>
      <c r="K103" s="729"/>
      <c r="L103" s="729"/>
      <c r="M103" s="729"/>
      <c r="N103" s="729"/>
      <c r="O103" s="729"/>
      <c r="P103" s="729"/>
      <c r="Q103" s="729"/>
      <c r="R103" s="729"/>
      <c r="S103" s="730"/>
      <c r="T103" s="323"/>
      <c r="U103" s="323"/>
      <c r="V103" s="350"/>
      <c r="W103" s="470"/>
      <c r="X103" s="521"/>
      <c r="Y103" s="447">
        <f t="shared" si="3"/>
        <v>0</v>
      </c>
      <c r="Z103" s="622">
        <f>IF(Alapadatok!$B$16=1,'3.1.2 Költségvetés'!Y103-'3.1.2 Költségvetés'!V103,'3.1.2 Költségvetés'!Y103-'3.1.2 Költségvetés'!U103)</f>
        <v>0</v>
      </c>
      <c r="AA103" s="560" t="str">
        <f>IF(Alapadatok!$B$16=1,IF(V103=0,"-",ROUND((Y103-V103)/V103,4)),IF(U103=0,"-",ROUND((Y103-U103)/U103,4)))</f>
        <v>-</v>
      </c>
      <c r="AB103" s="543" t="s">
        <v>587</v>
      </c>
      <c r="AC103" s="294"/>
    </row>
    <row r="104" spans="1:29" s="295" customFormat="1" ht="18" customHeight="1">
      <c r="A104" s="292"/>
      <c r="B104" s="711">
        <f t="shared" si="2"/>
        <v>95</v>
      </c>
      <c r="C104" s="700"/>
      <c r="D104" s="728" t="s">
        <v>349</v>
      </c>
      <c r="E104" s="729"/>
      <c r="F104" s="729"/>
      <c r="G104" s="729"/>
      <c r="H104" s="729"/>
      <c r="I104" s="729"/>
      <c r="J104" s="729"/>
      <c r="K104" s="729"/>
      <c r="L104" s="729"/>
      <c r="M104" s="729"/>
      <c r="N104" s="729"/>
      <c r="O104" s="729"/>
      <c r="P104" s="729"/>
      <c r="Q104" s="729"/>
      <c r="R104" s="729"/>
      <c r="S104" s="730"/>
      <c r="T104" s="323"/>
      <c r="U104" s="323"/>
      <c r="V104" s="350"/>
      <c r="W104" s="470"/>
      <c r="X104" s="521"/>
      <c r="Y104" s="447">
        <f t="shared" si="3"/>
        <v>0</v>
      </c>
      <c r="Z104" s="622">
        <f>IF(Alapadatok!$B$16=1,'3.1.2 Költségvetés'!Y104-'3.1.2 Költségvetés'!V104,'3.1.2 Költségvetés'!Y104-'3.1.2 Költségvetés'!U104)</f>
        <v>0</v>
      </c>
      <c r="AA104" s="560" t="str">
        <f>IF(Alapadatok!$B$16=1,IF(V104=0,"-",ROUND((Y104-V104)/V104,4)),IF(U104=0,"-",ROUND((Y104-U104)/U104,4)))</f>
        <v>-</v>
      </c>
      <c r="AB104" s="543"/>
      <c r="AC104" s="294"/>
    </row>
    <row r="105" spans="1:29" s="295" customFormat="1" ht="18" customHeight="1">
      <c r="A105" s="292"/>
      <c r="B105" s="699">
        <f t="shared" si="2"/>
        <v>96</v>
      </c>
      <c r="C105" s="700"/>
      <c r="D105" s="882" t="s">
        <v>746</v>
      </c>
      <c r="E105" s="746"/>
      <c r="F105" s="746"/>
      <c r="G105" s="746"/>
      <c r="H105" s="746"/>
      <c r="I105" s="746"/>
      <c r="J105" s="746"/>
      <c r="K105" s="746"/>
      <c r="L105" s="746"/>
      <c r="M105" s="746"/>
      <c r="N105" s="746"/>
      <c r="O105" s="746"/>
      <c r="P105" s="746"/>
      <c r="Q105" s="746"/>
      <c r="R105" s="746"/>
      <c r="S105" s="747"/>
      <c r="T105" s="323">
        <f>SUM(T106:T107)</f>
        <v>0</v>
      </c>
      <c r="U105" s="323">
        <f>SUM(U106:U107)</f>
        <v>0</v>
      </c>
      <c r="V105" s="351">
        <f>SUM(V106:V107)</f>
        <v>0</v>
      </c>
      <c r="W105" s="476">
        <f>SUM(W106:W107)</f>
        <v>0</v>
      </c>
      <c r="X105" s="528">
        <f>SUM(X106:X107)</f>
        <v>0</v>
      </c>
      <c r="Y105" s="447">
        <f t="shared" si="3"/>
        <v>0</v>
      </c>
      <c r="Z105" s="622">
        <f>IF(Alapadatok!$B$16=1,'3.1.2 Költségvetés'!Y105-'3.1.2 Költségvetés'!V105,'3.1.2 Költségvetés'!Y105-'3.1.2 Költségvetés'!U105)</f>
        <v>0</v>
      </c>
      <c r="AA105" s="560" t="str">
        <f>IF(Alapadatok!$B$16=1,IF(V105=0,"-",ROUND((Y105-V105)/V105,4)),IF(U105=0,"-",ROUND((Y105-U105)/U105,4)))</f>
        <v>-</v>
      </c>
      <c r="AB105" s="543" t="s">
        <v>586</v>
      </c>
      <c r="AC105" s="294"/>
    </row>
    <row r="106" spans="1:29" s="295" customFormat="1" ht="18" customHeight="1">
      <c r="A106" s="292"/>
      <c r="B106" s="724">
        <f t="shared" si="2"/>
        <v>97</v>
      </c>
      <c r="C106" s="725"/>
      <c r="D106" s="728" t="s">
        <v>350</v>
      </c>
      <c r="E106" s="729"/>
      <c r="F106" s="729" t="s">
        <v>209</v>
      </c>
      <c r="G106" s="729"/>
      <c r="H106" s="729"/>
      <c r="I106" s="729"/>
      <c r="J106" s="729"/>
      <c r="K106" s="729"/>
      <c r="L106" s="729"/>
      <c r="M106" s="729"/>
      <c r="N106" s="729"/>
      <c r="O106" s="729"/>
      <c r="P106" s="729"/>
      <c r="Q106" s="729"/>
      <c r="R106" s="729"/>
      <c r="S106" s="730"/>
      <c r="T106" s="323"/>
      <c r="U106" s="323"/>
      <c r="V106" s="350"/>
      <c r="W106" s="470"/>
      <c r="X106" s="521"/>
      <c r="Y106" s="447">
        <f t="shared" si="3"/>
        <v>0</v>
      </c>
      <c r="Z106" s="622">
        <f>IF(Alapadatok!$B$16=1,'3.1.2 Költségvetés'!Y106-'3.1.2 Költségvetés'!V106,'3.1.2 Költségvetés'!Y106-'3.1.2 Költségvetés'!U106)</f>
        <v>0</v>
      </c>
      <c r="AA106" s="560" t="str">
        <f>IF(Alapadatok!$B$16=1,IF(V106=0,"-",ROUND((Y106-V106)/V106,4)),IF(U106=0,"-",ROUND((Y106-U106)/U106,4)))</f>
        <v>-</v>
      </c>
      <c r="AB106" s="543"/>
      <c r="AC106" s="294" t="s">
        <v>216</v>
      </c>
    </row>
    <row r="107" spans="1:29" s="295" customFormat="1" ht="18" customHeight="1">
      <c r="A107" s="292"/>
      <c r="B107" s="711">
        <f t="shared" si="2"/>
        <v>98</v>
      </c>
      <c r="C107" s="700"/>
      <c r="D107" s="728" t="s">
        <v>351</v>
      </c>
      <c r="E107" s="729"/>
      <c r="F107" s="729" t="s">
        <v>50</v>
      </c>
      <c r="G107" s="729"/>
      <c r="H107" s="729"/>
      <c r="I107" s="729"/>
      <c r="J107" s="729"/>
      <c r="K107" s="729"/>
      <c r="L107" s="729"/>
      <c r="M107" s="729"/>
      <c r="N107" s="729"/>
      <c r="O107" s="729"/>
      <c r="P107" s="729"/>
      <c r="Q107" s="729"/>
      <c r="R107" s="729"/>
      <c r="S107" s="730"/>
      <c r="T107" s="323"/>
      <c r="U107" s="323"/>
      <c r="V107" s="350"/>
      <c r="W107" s="470"/>
      <c r="X107" s="521"/>
      <c r="Y107" s="447">
        <f t="shared" si="3"/>
        <v>0</v>
      </c>
      <c r="Z107" s="622">
        <f>IF(Alapadatok!$B$16=1,'3.1.2 Költségvetés'!Y107-'3.1.2 Költségvetés'!V107,'3.1.2 Költségvetés'!Y107-'3.1.2 Költségvetés'!U107)</f>
        <v>0</v>
      </c>
      <c r="AA107" s="560" t="str">
        <f>IF(Alapadatok!$B$16=1,IF(V107=0,"-",ROUND((Y107-V107)/V107,4)),IF(U107=0,"-",ROUND((Y107-U107)/U107,4)))</f>
        <v>-</v>
      </c>
      <c r="AB107" s="543"/>
      <c r="AC107" s="294" t="s">
        <v>217</v>
      </c>
    </row>
    <row r="108" spans="1:29" s="295" customFormat="1" ht="18" customHeight="1">
      <c r="A108" s="292"/>
      <c r="B108" s="699">
        <f t="shared" si="2"/>
        <v>99</v>
      </c>
      <c r="C108" s="700"/>
      <c r="D108" s="882" t="s">
        <v>728</v>
      </c>
      <c r="E108" s="746"/>
      <c r="F108" s="746" t="s">
        <v>51</v>
      </c>
      <c r="G108" s="746"/>
      <c r="H108" s="746"/>
      <c r="I108" s="746"/>
      <c r="J108" s="746"/>
      <c r="K108" s="746"/>
      <c r="L108" s="746"/>
      <c r="M108" s="746"/>
      <c r="N108" s="746"/>
      <c r="O108" s="746"/>
      <c r="P108" s="746"/>
      <c r="Q108" s="746"/>
      <c r="R108" s="746"/>
      <c r="S108" s="747"/>
      <c r="T108" s="323"/>
      <c r="U108" s="323"/>
      <c r="V108" s="350"/>
      <c r="W108" s="470"/>
      <c r="X108" s="521"/>
      <c r="Y108" s="447">
        <f t="shared" si="3"/>
        <v>0</v>
      </c>
      <c r="Z108" s="622">
        <f>IF(Alapadatok!$B$16=1,'3.1.2 Költségvetés'!Y108-'3.1.2 Költségvetés'!V108,'3.1.2 Költségvetés'!Y108-'3.1.2 Költségvetés'!U108)</f>
        <v>0</v>
      </c>
      <c r="AA108" s="560" t="str">
        <f>IF(Alapadatok!$B$16=1,IF(V108=0,"-",ROUND((Y108-V108)/V108,4)),IF(U108=0,"-",ROUND((Y108-U108)/U108,4)))</f>
        <v>-</v>
      </c>
      <c r="AB108" s="543" t="s">
        <v>567</v>
      </c>
      <c r="AC108" s="294" t="s">
        <v>218</v>
      </c>
    </row>
    <row r="109" spans="1:29" s="295" customFormat="1" ht="18" customHeight="1">
      <c r="A109" s="292"/>
      <c r="B109" s="724">
        <f t="shared" si="2"/>
        <v>100</v>
      </c>
      <c r="C109" s="725"/>
      <c r="D109" s="745" t="s">
        <v>352</v>
      </c>
      <c r="E109" s="746"/>
      <c r="F109" s="746" t="s">
        <v>52</v>
      </c>
      <c r="G109" s="746"/>
      <c r="H109" s="746"/>
      <c r="I109" s="746"/>
      <c r="J109" s="746"/>
      <c r="K109" s="746"/>
      <c r="L109" s="746"/>
      <c r="M109" s="746"/>
      <c r="N109" s="746"/>
      <c r="O109" s="746"/>
      <c r="P109" s="746"/>
      <c r="Q109" s="746"/>
      <c r="R109" s="746"/>
      <c r="S109" s="747"/>
      <c r="T109" s="323"/>
      <c r="U109" s="323"/>
      <c r="V109" s="350"/>
      <c r="W109" s="470"/>
      <c r="X109" s="521"/>
      <c r="Y109" s="447">
        <f t="shared" si="3"/>
        <v>0</v>
      </c>
      <c r="Z109" s="622">
        <f>IF(Alapadatok!$B$16=1,'3.1.2 Költségvetés'!Y109-'3.1.2 Költségvetés'!V109,'3.1.2 Költségvetés'!Y109-'3.1.2 Költségvetés'!U109)</f>
        <v>0</v>
      </c>
      <c r="AA109" s="560" t="str">
        <f>IF(Alapadatok!$B$16=1,IF(V109=0,"-",ROUND((Y109-V109)/V109,4)),IF(U109=0,"-",ROUND((Y109-U109)/U109,4)))</f>
        <v>-</v>
      </c>
      <c r="AB109" s="543" t="s">
        <v>568</v>
      </c>
      <c r="AC109" s="294" t="s">
        <v>219</v>
      </c>
    </row>
    <row r="110" spans="1:29" s="295" customFormat="1" ht="27" customHeight="1">
      <c r="A110" s="292"/>
      <c r="B110" s="711">
        <f t="shared" si="2"/>
        <v>101</v>
      </c>
      <c r="C110" s="700"/>
      <c r="D110" s="745" t="s">
        <v>353</v>
      </c>
      <c r="E110" s="746"/>
      <c r="F110" s="746" t="s">
        <v>210</v>
      </c>
      <c r="G110" s="746"/>
      <c r="H110" s="746"/>
      <c r="I110" s="746"/>
      <c r="J110" s="746"/>
      <c r="K110" s="746"/>
      <c r="L110" s="746"/>
      <c r="M110" s="746"/>
      <c r="N110" s="746"/>
      <c r="O110" s="746"/>
      <c r="P110" s="746"/>
      <c r="Q110" s="746"/>
      <c r="R110" s="746"/>
      <c r="S110" s="747"/>
      <c r="T110" s="323"/>
      <c r="U110" s="323"/>
      <c r="V110" s="350"/>
      <c r="W110" s="470"/>
      <c r="X110" s="521"/>
      <c r="Y110" s="447">
        <f t="shared" si="3"/>
        <v>0</v>
      </c>
      <c r="Z110" s="622">
        <f>IF(Alapadatok!$B$16=1,'3.1.2 Költségvetés'!Y110-'3.1.2 Költségvetés'!V110,'3.1.2 Költségvetés'!Y110-'3.1.2 Költségvetés'!U110)</f>
        <v>0</v>
      </c>
      <c r="AA110" s="560" t="str">
        <f>IF(Alapadatok!$B$16=1,IF(V110=0,"-",ROUND((Y110-V110)/V110,4)),IF(U110=0,"-",ROUND((Y110-U110)/U110,4)))</f>
        <v>-</v>
      </c>
      <c r="AB110" s="543" t="s">
        <v>574</v>
      </c>
      <c r="AC110" s="294" t="s">
        <v>220</v>
      </c>
    </row>
    <row r="111" spans="1:29" s="295" customFormat="1" ht="18" customHeight="1">
      <c r="A111" s="292"/>
      <c r="B111" s="787">
        <f t="shared" si="2"/>
        <v>102</v>
      </c>
      <c r="C111" s="788"/>
      <c r="D111" s="780" t="s">
        <v>770</v>
      </c>
      <c r="E111" s="781"/>
      <c r="F111" s="781" t="s">
        <v>53</v>
      </c>
      <c r="G111" s="781"/>
      <c r="H111" s="781"/>
      <c r="I111" s="781"/>
      <c r="J111" s="781"/>
      <c r="K111" s="781"/>
      <c r="L111" s="781"/>
      <c r="M111" s="781"/>
      <c r="N111" s="781"/>
      <c r="O111" s="781"/>
      <c r="P111" s="781"/>
      <c r="Q111" s="781"/>
      <c r="R111" s="781"/>
      <c r="S111" s="782"/>
      <c r="T111" s="340">
        <f>SUM(T112:T113,T119,T125:T127,T128:T132)</f>
        <v>0</v>
      </c>
      <c r="U111" s="340">
        <f>SUM(U112:U113,U119,U125:U127,U128:U132)</f>
        <v>0</v>
      </c>
      <c r="V111" s="352">
        <f>SUM(V112:V113,V119,V125:V127,V128:V132)</f>
        <v>0</v>
      </c>
      <c r="W111" s="478">
        <f>SUM(W112:W113,W119,W125:W127,W128:W132)</f>
        <v>0</v>
      </c>
      <c r="X111" s="535">
        <f>SUM(X112:X113,X119,X125:X127,X128:X132)</f>
        <v>0</v>
      </c>
      <c r="Y111" s="450">
        <f t="shared" si="3"/>
        <v>0</v>
      </c>
      <c r="Z111" s="625">
        <f>IF(Alapadatok!$B$16=1,'3.1.2 Költségvetés'!Y111-'3.1.2 Költségvetés'!V111,'3.1.2 Költségvetés'!Y111-'3.1.2 Költségvetés'!U111)</f>
        <v>0</v>
      </c>
      <c r="AA111" s="563" t="str">
        <f>IF(Alapadatok!$B$16=1,IF(V111=0,"-",ROUND((Y111-V111)/V111,4)),IF(U111=0,"-",ROUND((Y111-U111)/U111,4)))</f>
        <v>-</v>
      </c>
      <c r="AB111" s="543"/>
      <c r="AC111" s="294" t="s">
        <v>221</v>
      </c>
    </row>
    <row r="112" spans="1:29" s="295" customFormat="1" ht="18" customHeight="1">
      <c r="A112" s="292"/>
      <c r="B112" s="699">
        <f t="shared" si="2"/>
        <v>103</v>
      </c>
      <c r="C112" s="700"/>
      <c r="D112" s="745" t="s">
        <v>354</v>
      </c>
      <c r="E112" s="746"/>
      <c r="F112" s="746" t="s">
        <v>54</v>
      </c>
      <c r="G112" s="746"/>
      <c r="H112" s="746"/>
      <c r="I112" s="746"/>
      <c r="J112" s="746"/>
      <c r="K112" s="746"/>
      <c r="L112" s="746"/>
      <c r="M112" s="746"/>
      <c r="N112" s="746"/>
      <c r="O112" s="746"/>
      <c r="P112" s="746"/>
      <c r="Q112" s="746"/>
      <c r="R112" s="746"/>
      <c r="S112" s="747"/>
      <c r="T112" s="323"/>
      <c r="U112" s="323"/>
      <c r="V112" s="350"/>
      <c r="W112" s="470"/>
      <c r="X112" s="521"/>
      <c r="Y112" s="447">
        <f t="shared" si="3"/>
        <v>0</v>
      </c>
      <c r="Z112" s="622">
        <f>IF(Alapadatok!$B$16=1,'3.1.2 Költségvetés'!Y112-'3.1.2 Költségvetés'!V112,'3.1.2 Költségvetés'!Y112-'3.1.2 Költségvetés'!U112)</f>
        <v>0</v>
      </c>
      <c r="AA112" s="560" t="str">
        <f>IF(Alapadatok!$B$16=1,IF(V112=0,"-",ROUND((Y112-V112)/V112,4)),IF(U112=0,"-",ROUND((Y112-U112)/U112,4)))</f>
        <v>-</v>
      </c>
      <c r="AB112" s="543"/>
      <c r="AC112" s="294" t="s">
        <v>222</v>
      </c>
    </row>
    <row r="113" spans="1:29" s="295" customFormat="1" ht="18" customHeight="1">
      <c r="A113" s="292"/>
      <c r="B113" s="711">
        <f t="shared" si="2"/>
        <v>104</v>
      </c>
      <c r="C113" s="700"/>
      <c r="D113" s="882" t="s">
        <v>747</v>
      </c>
      <c r="E113" s="746"/>
      <c r="F113" s="746" t="s">
        <v>55</v>
      </c>
      <c r="G113" s="746"/>
      <c r="H113" s="746"/>
      <c r="I113" s="746"/>
      <c r="J113" s="746"/>
      <c r="K113" s="746"/>
      <c r="L113" s="746"/>
      <c r="M113" s="746"/>
      <c r="N113" s="746"/>
      <c r="O113" s="746"/>
      <c r="P113" s="746"/>
      <c r="Q113" s="746"/>
      <c r="R113" s="746"/>
      <c r="S113" s="747"/>
      <c r="T113" s="323">
        <f>SUM(T114:T118)</f>
        <v>0</v>
      </c>
      <c r="U113" s="323">
        <f>SUM(U114:U118)</f>
        <v>0</v>
      </c>
      <c r="V113" s="351">
        <f>SUM(V114:V118)</f>
        <v>0</v>
      </c>
      <c r="W113" s="476">
        <f>SUM(W114:W118)</f>
        <v>0</v>
      </c>
      <c r="X113" s="528">
        <f>SUM(X114:X118)</f>
        <v>0</v>
      </c>
      <c r="Y113" s="447">
        <f t="shared" si="3"/>
        <v>0</v>
      </c>
      <c r="Z113" s="622">
        <f>IF(Alapadatok!$B$16=1,'3.1.2 Költségvetés'!Y113-'3.1.2 Költségvetés'!V113,'3.1.2 Költségvetés'!Y113-'3.1.2 Költségvetés'!U113)</f>
        <v>0</v>
      </c>
      <c r="AA113" s="560" t="str">
        <f>IF(Alapadatok!$B$16=1,IF(V113=0,"-",ROUND((Y113-V113)/V113,4)),IF(U113=0,"-",ROUND((Y113-U113)/U113,4)))</f>
        <v>-</v>
      </c>
      <c r="AB113" s="543"/>
      <c r="AC113" s="294" t="s">
        <v>223</v>
      </c>
    </row>
    <row r="114" spans="1:29" s="295" customFormat="1" ht="18" customHeight="1">
      <c r="A114" s="292"/>
      <c r="B114" s="703">
        <f t="shared" si="2"/>
        <v>105</v>
      </c>
      <c r="C114" s="704"/>
      <c r="D114" s="728" t="s">
        <v>344</v>
      </c>
      <c r="E114" s="729"/>
      <c r="F114" s="729" t="s">
        <v>149</v>
      </c>
      <c r="G114" s="729"/>
      <c r="H114" s="729"/>
      <c r="I114" s="729"/>
      <c r="J114" s="729"/>
      <c r="K114" s="729"/>
      <c r="L114" s="729"/>
      <c r="M114" s="729"/>
      <c r="N114" s="729"/>
      <c r="O114" s="729"/>
      <c r="P114" s="729"/>
      <c r="Q114" s="729"/>
      <c r="R114" s="729"/>
      <c r="S114" s="730"/>
      <c r="T114" s="323"/>
      <c r="U114" s="323"/>
      <c r="V114" s="350"/>
      <c r="W114" s="470"/>
      <c r="X114" s="521"/>
      <c r="Y114" s="447">
        <f t="shared" si="3"/>
        <v>0</v>
      </c>
      <c r="Z114" s="622">
        <f>IF(Alapadatok!$B$16=1,'3.1.2 Költségvetés'!Y114-'3.1.2 Költségvetés'!V114,'3.1.2 Költségvetés'!Y114-'3.1.2 Költségvetés'!U114)</f>
        <v>0</v>
      </c>
      <c r="AA114" s="560" t="str">
        <f>IF(Alapadatok!$B$16=1,IF(V114=0,"-",ROUND((Y114-V114)/V114,4)),IF(U114=0,"-",ROUND((Y114-U114)/U114,4)))</f>
        <v>-</v>
      </c>
      <c r="AB114" s="543" t="s">
        <v>581</v>
      </c>
      <c r="AC114" s="294" t="s">
        <v>224</v>
      </c>
    </row>
    <row r="115" spans="1:29" s="295" customFormat="1" ht="18" customHeight="1">
      <c r="A115" s="292"/>
      <c r="B115" s="699">
        <f t="shared" si="2"/>
        <v>106</v>
      </c>
      <c r="C115" s="700"/>
      <c r="D115" s="735" t="s">
        <v>720</v>
      </c>
      <c r="E115" s="736"/>
      <c r="F115" s="736"/>
      <c r="G115" s="736"/>
      <c r="H115" s="736"/>
      <c r="I115" s="736"/>
      <c r="J115" s="736"/>
      <c r="K115" s="736"/>
      <c r="L115" s="736"/>
      <c r="M115" s="736"/>
      <c r="N115" s="736"/>
      <c r="O115" s="736"/>
      <c r="P115" s="736"/>
      <c r="Q115" s="736"/>
      <c r="R115" s="736"/>
      <c r="S115" s="737"/>
      <c r="T115" s="323"/>
      <c r="U115" s="323"/>
      <c r="V115" s="350"/>
      <c r="W115" s="470"/>
      <c r="X115" s="521"/>
      <c r="Y115" s="447"/>
      <c r="Z115" s="622"/>
      <c r="AA115" s="560"/>
      <c r="AB115" s="543"/>
      <c r="AC115" s="294"/>
    </row>
    <row r="116" spans="1:29" s="295" customFormat="1" ht="18" customHeight="1">
      <c r="A116" s="292"/>
      <c r="B116" s="711">
        <f t="shared" si="2"/>
        <v>107</v>
      </c>
      <c r="C116" s="700"/>
      <c r="D116" s="728" t="s">
        <v>345</v>
      </c>
      <c r="E116" s="729"/>
      <c r="F116" s="729" t="s">
        <v>150</v>
      </c>
      <c r="G116" s="729"/>
      <c r="H116" s="729"/>
      <c r="I116" s="729"/>
      <c r="J116" s="729"/>
      <c r="K116" s="729"/>
      <c r="L116" s="729"/>
      <c r="M116" s="729"/>
      <c r="N116" s="729"/>
      <c r="O116" s="729"/>
      <c r="P116" s="729"/>
      <c r="Q116" s="729"/>
      <c r="R116" s="729"/>
      <c r="S116" s="730"/>
      <c r="T116" s="323"/>
      <c r="U116" s="323"/>
      <c r="V116" s="350"/>
      <c r="W116" s="470"/>
      <c r="X116" s="521"/>
      <c r="Y116" s="447">
        <f t="shared" si="3"/>
        <v>0</v>
      </c>
      <c r="Z116" s="622">
        <f>IF(Alapadatok!$B$16=1,'3.1.2 Költségvetés'!Y116-'3.1.2 Költségvetés'!V116,'3.1.2 Költségvetés'!Y116-'3.1.2 Költségvetés'!U116)</f>
        <v>0</v>
      </c>
      <c r="AA116" s="560" t="str">
        <f>IF(Alapadatok!$B$16=1,IF(V116=0,"-",ROUND((Y116-V116)/V116,4)),IF(U116=0,"-",ROUND((Y116-U116)/U116,4)))</f>
        <v>-</v>
      </c>
      <c r="AB116" s="543" t="s">
        <v>582</v>
      </c>
      <c r="AC116" s="294" t="s">
        <v>153</v>
      </c>
    </row>
    <row r="117" spans="1:29" s="295" customFormat="1" ht="18" customHeight="1">
      <c r="A117" s="292"/>
      <c r="B117" s="703">
        <f t="shared" si="2"/>
        <v>108</v>
      </c>
      <c r="C117" s="704"/>
      <c r="D117" s="728" t="s">
        <v>348</v>
      </c>
      <c r="E117" s="729"/>
      <c r="F117" s="729" t="s">
        <v>56</v>
      </c>
      <c r="G117" s="729"/>
      <c r="H117" s="729"/>
      <c r="I117" s="729"/>
      <c r="J117" s="729"/>
      <c r="K117" s="729"/>
      <c r="L117" s="729"/>
      <c r="M117" s="729"/>
      <c r="N117" s="729"/>
      <c r="O117" s="729"/>
      <c r="P117" s="729"/>
      <c r="Q117" s="729"/>
      <c r="R117" s="729"/>
      <c r="S117" s="730"/>
      <c r="T117" s="323"/>
      <c r="U117" s="323"/>
      <c r="V117" s="350"/>
      <c r="W117" s="470"/>
      <c r="X117" s="521"/>
      <c r="Y117" s="447">
        <f t="shared" si="3"/>
        <v>0</v>
      </c>
      <c r="Z117" s="622">
        <f>IF(Alapadatok!$B$16=1,'3.1.2 Költségvetés'!Y117-'3.1.2 Költségvetés'!V117,'3.1.2 Költségvetés'!Y117-'3.1.2 Költségvetés'!U117)</f>
        <v>0</v>
      </c>
      <c r="AA117" s="560" t="str">
        <f>IF(Alapadatok!$B$16=1,IF(V117=0,"-",ROUND((Y117-V117)/V117,4)),IF(U117=0,"-",ROUND((Y117-U117)/U117,4)))</f>
        <v>-</v>
      </c>
      <c r="AB117" s="543" t="s">
        <v>583</v>
      </c>
      <c r="AC117" s="294" t="s">
        <v>226</v>
      </c>
    </row>
    <row r="118" spans="1:29" s="295" customFormat="1" ht="18" customHeight="1">
      <c r="A118" s="292"/>
      <c r="B118" s="699">
        <f t="shared" si="2"/>
        <v>109</v>
      </c>
      <c r="C118" s="700"/>
      <c r="D118" s="728" t="s">
        <v>349</v>
      </c>
      <c r="E118" s="729"/>
      <c r="F118" s="729" t="s">
        <v>151</v>
      </c>
      <c r="G118" s="729"/>
      <c r="H118" s="729"/>
      <c r="I118" s="729"/>
      <c r="J118" s="729"/>
      <c r="K118" s="729"/>
      <c r="L118" s="729"/>
      <c r="M118" s="729"/>
      <c r="N118" s="729"/>
      <c r="O118" s="729"/>
      <c r="P118" s="729"/>
      <c r="Q118" s="729"/>
      <c r="R118" s="729"/>
      <c r="S118" s="730"/>
      <c r="T118" s="323"/>
      <c r="U118" s="323"/>
      <c r="V118" s="350"/>
      <c r="W118" s="470"/>
      <c r="X118" s="521"/>
      <c r="Y118" s="447">
        <f t="shared" si="3"/>
        <v>0</v>
      </c>
      <c r="Z118" s="622">
        <f>IF(Alapadatok!$B$16=1,'3.1.2 Költségvetés'!Y118-'3.1.2 Költségvetés'!V118,'3.1.2 Költségvetés'!Y118-'3.1.2 Költségvetés'!U118)</f>
        <v>0</v>
      </c>
      <c r="AA118" s="560" t="str">
        <f>IF(Alapadatok!$B$16=1,IF(V118=0,"-",ROUND((Y118-V118)/V118,4)),IF(U118=0,"-",ROUND((Y118-U118)/U118,4)))</f>
        <v>-</v>
      </c>
      <c r="AB118" s="543" t="s">
        <v>583</v>
      </c>
      <c r="AC118" s="294" t="s">
        <v>225</v>
      </c>
    </row>
    <row r="119" spans="1:29" s="295" customFormat="1" ht="18" customHeight="1">
      <c r="A119" s="292"/>
      <c r="B119" s="711">
        <f t="shared" si="2"/>
        <v>110</v>
      </c>
      <c r="C119" s="700"/>
      <c r="D119" s="882" t="s">
        <v>748</v>
      </c>
      <c r="E119" s="746"/>
      <c r="F119" s="746" t="s">
        <v>279</v>
      </c>
      <c r="G119" s="746"/>
      <c r="H119" s="746"/>
      <c r="I119" s="746"/>
      <c r="J119" s="746"/>
      <c r="K119" s="746"/>
      <c r="L119" s="746"/>
      <c r="M119" s="746"/>
      <c r="N119" s="746"/>
      <c r="O119" s="746"/>
      <c r="P119" s="746"/>
      <c r="Q119" s="746"/>
      <c r="R119" s="746"/>
      <c r="S119" s="747"/>
      <c r="T119" s="323">
        <f>SUM(T120:T124)</f>
        <v>0</v>
      </c>
      <c r="U119" s="323">
        <f>SUM(U120:U124)</f>
        <v>0</v>
      </c>
      <c r="V119" s="351">
        <f>SUM(V120:V124)</f>
        <v>0</v>
      </c>
      <c r="W119" s="476">
        <f>SUM(W120:W124)</f>
        <v>0</v>
      </c>
      <c r="X119" s="528">
        <f>SUM(X120:X124)</f>
        <v>0</v>
      </c>
      <c r="Y119" s="447">
        <f t="shared" si="3"/>
        <v>0</v>
      </c>
      <c r="Z119" s="622">
        <f>IF(Alapadatok!$B$16=1,'3.1.2 Költségvetés'!Y119-'3.1.2 Költségvetés'!V119,'3.1.2 Költségvetés'!Y119-'3.1.2 Költségvetés'!U119)</f>
        <v>0</v>
      </c>
      <c r="AA119" s="560" t="str">
        <f>IF(Alapadatok!$B$16=1,IF(V119=0,"-",ROUND((Y119-V119)/V119,4)),IF(U119=0,"-",ROUND((Y119-U119)/U119,4)))</f>
        <v>-</v>
      </c>
      <c r="AB119" s="543"/>
      <c r="AC119" s="294" t="s">
        <v>280</v>
      </c>
    </row>
    <row r="120" spans="1:29" s="295" customFormat="1" ht="18" customHeight="1">
      <c r="A120" s="292"/>
      <c r="B120" s="703">
        <f t="shared" si="2"/>
        <v>111</v>
      </c>
      <c r="C120" s="704"/>
      <c r="D120" s="728" t="s">
        <v>344</v>
      </c>
      <c r="E120" s="729"/>
      <c r="F120" s="729" t="s">
        <v>57</v>
      </c>
      <c r="G120" s="729"/>
      <c r="H120" s="729"/>
      <c r="I120" s="729"/>
      <c r="J120" s="729"/>
      <c r="K120" s="729"/>
      <c r="L120" s="729"/>
      <c r="M120" s="729"/>
      <c r="N120" s="729"/>
      <c r="O120" s="729"/>
      <c r="P120" s="729"/>
      <c r="Q120" s="729"/>
      <c r="R120" s="729"/>
      <c r="S120" s="730"/>
      <c r="T120" s="323"/>
      <c r="U120" s="323"/>
      <c r="V120" s="350"/>
      <c r="W120" s="470"/>
      <c r="X120" s="521"/>
      <c r="Y120" s="447">
        <f t="shared" si="3"/>
        <v>0</v>
      </c>
      <c r="Z120" s="622">
        <f>IF(Alapadatok!$B$16=1,'3.1.2 Költségvetés'!Y120-'3.1.2 Költségvetés'!V120,'3.1.2 Költségvetés'!Y120-'3.1.2 Költségvetés'!U120)</f>
        <v>0</v>
      </c>
      <c r="AA120" s="560" t="str">
        <f>IF(Alapadatok!$B$16=1,IF(V120=0,"-",ROUND((Y120-V120)/V120,4)),IF(U120=0,"-",ROUND((Y120-U120)/U120,4)))</f>
        <v>-</v>
      </c>
      <c r="AB120" s="543" t="s">
        <v>584</v>
      </c>
      <c r="AC120" s="294" t="s">
        <v>282</v>
      </c>
    </row>
    <row r="121" spans="1:29" s="295" customFormat="1" ht="18" customHeight="1">
      <c r="A121" s="292"/>
      <c r="B121" s="699">
        <f t="shared" si="2"/>
        <v>112</v>
      </c>
      <c r="C121" s="700"/>
      <c r="D121" s="735" t="s">
        <v>720</v>
      </c>
      <c r="E121" s="736"/>
      <c r="F121" s="736"/>
      <c r="G121" s="736"/>
      <c r="H121" s="736"/>
      <c r="I121" s="736"/>
      <c r="J121" s="736"/>
      <c r="K121" s="736"/>
      <c r="L121" s="736"/>
      <c r="M121" s="736"/>
      <c r="N121" s="736"/>
      <c r="O121" s="736"/>
      <c r="P121" s="736"/>
      <c r="Q121" s="736"/>
      <c r="R121" s="736"/>
      <c r="S121" s="737"/>
      <c r="T121" s="323"/>
      <c r="U121" s="323"/>
      <c r="V121" s="350"/>
      <c r="W121" s="470"/>
      <c r="X121" s="521"/>
      <c r="Y121" s="447"/>
      <c r="Z121" s="622"/>
      <c r="AA121" s="560"/>
      <c r="AB121" s="543"/>
      <c r="AC121" s="294"/>
    </row>
    <row r="122" spans="1:29" s="295" customFormat="1" ht="18" customHeight="1">
      <c r="A122" s="292"/>
      <c r="B122" s="711">
        <f t="shared" si="2"/>
        <v>113</v>
      </c>
      <c r="C122" s="700"/>
      <c r="D122" s="728" t="s">
        <v>345</v>
      </c>
      <c r="E122" s="729" t="s">
        <v>411</v>
      </c>
      <c r="F122" s="729"/>
      <c r="G122" s="729"/>
      <c r="H122" s="729"/>
      <c r="I122" s="729"/>
      <c r="J122" s="729"/>
      <c r="K122" s="729"/>
      <c r="L122" s="729"/>
      <c r="M122" s="729"/>
      <c r="N122" s="729"/>
      <c r="O122" s="729"/>
      <c r="P122" s="729"/>
      <c r="Q122" s="729"/>
      <c r="R122" s="729"/>
      <c r="S122" s="730"/>
      <c r="T122" s="293"/>
      <c r="U122" s="293"/>
      <c r="V122" s="350"/>
      <c r="W122" s="470"/>
      <c r="X122" s="521"/>
      <c r="Y122" s="455">
        <f t="shared" si="3"/>
        <v>0</v>
      </c>
      <c r="Z122" s="631">
        <f>IF(Alapadatok!$B$16=1,'3.1.2 Költségvetés'!Y122-'3.1.2 Költségvetés'!V122,'3.1.2 Költségvetés'!Y122-'3.1.2 Költségvetés'!U122)</f>
        <v>0</v>
      </c>
      <c r="AA122" s="568" t="str">
        <f>IF(Alapadatok!$B$16=1,IF(V122=0,"-",ROUND((Y122-V122)/V122,4)),IF(U122=0,"-",ROUND((Y122-U122)/U122,4)))</f>
        <v>-</v>
      </c>
      <c r="AB122" s="543" t="s">
        <v>585</v>
      </c>
      <c r="AC122" s="308"/>
    </row>
    <row r="123" spans="1:29" s="295" customFormat="1" ht="18" customHeight="1">
      <c r="A123" s="292"/>
      <c r="B123" s="703">
        <f t="shared" si="2"/>
        <v>114</v>
      </c>
      <c r="C123" s="704"/>
      <c r="D123" s="728" t="s">
        <v>348</v>
      </c>
      <c r="E123" s="729"/>
      <c r="F123" s="729" t="s">
        <v>54</v>
      </c>
      <c r="G123" s="729"/>
      <c r="H123" s="729"/>
      <c r="I123" s="729"/>
      <c r="J123" s="729"/>
      <c r="K123" s="729"/>
      <c r="L123" s="729"/>
      <c r="M123" s="729"/>
      <c r="N123" s="729"/>
      <c r="O123" s="729"/>
      <c r="P123" s="729"/>
      <c r="Q123" s="729"/>
      <c r="R123" s="729"/>
      <c r="S123" s="730"/>
      <c r="T123" s="323"/>
      <c r="U123" s="323"/>
      <c r="V123" s="350"/>
      <c r="W123" s="470"/>
      <c r="X123" s="521"/>
      <c r="Y123" s="447">
        <f t="shared" si="3"/>
        <v>0</v>
      </c>
      <c r="Z123" s="622">
        <f>IF(Alapadatok!$B$16=1,'3.1.2 Költségvetés'!Y123-'3.1.2 Költségvetés'!V123,'3.1.2 Költségvetés'!Y123-'3.1.2 Költségvetés'!U123)</f>
        <v>0</v>
      </c>
      <c r="AA123" s="560" t="str">
        <f>IF(Alapadatok!$B$16=1,IF(V123=0,"-",ROUND((Y123-V123)/V123,4)),IF(U123=0,"-",ROUND((Y123-U123)/U123,4)))</f>
        <v>-</v>
      </c>
      <c r="AB123" s="543" t="s">
        <v>587</v>
      </c>
      <c r="AC123" s="308"/>
    </row>
    <row r="124" spans="1:29" s="295" customFormat="1" ht="18" customHeight="1">
      <c r="A124" s="292"/>
      <c r="B124" s="699">
        <f t="shared" si="2"/>
        <v>115</v>
      </c>
      <c r="C124" s="700"/>
      <c r="D124" s="728" t="s">
        <v>349</v>
      </c>
      <c r="E124" s="729"/>
      <c r="F124" s="729" t="s">
        <v>211</v>
      </c>
      <c r="G124" s="729"/>
      <c r="H124" s="729"/>
      <c r="I124" s="729"/>
      <c r="J124" s="729"/>
      <c r="K124" s="729"/>
      <c r="L124" s="729"/>
      <c r="M124" s="729"/>
      <c r="N124" s="729"/>
      <c r="O124" s="729"/>
      <c r="P124" s="729"/>
      <c r="Q124" s="729"/>
      <c r="R124" s="729"/>
      <c r="S124" s="730"/>
      <c r="T124" s="323"/>
      <c r="U124" s="323"/>
      <c r="V124" s="350"/>
      <c r="W124" s="470"/>
      <c r="X124" s="521"/>
      <c r="Y124" s="447">
        <f t="shared" si="3"/>
        <v>0</v>
      </c>
      <c r="Z124" s="622">
        <f>IF(Alapadatok!$B$16=1,'3.1.2 Költségvetés'!Y124-'3.1.2 Költségvetés'!V124,'3.1.2 Költségvetés'!Y124-'3.1.2 Költségvetés'!U124)</f>
        <v>0</v>
      </c>
      <c r="AA124" s="560" t="str">
        <f>IF(Alapadatok!$B$16=1,IF(V124=0,"-",ROUND((Y124-V124)/V124,4)),IF(U124=0,"-",ROUND((Y124-U124)/U124,4)))</f>
        <v>-</v>
      </c>
      <c r="AB124" s="543" t="s">
        <v>569</v>
      </c>
      <c r="AC124" s="294" t="s">
        <v>227</v>
      </c>
    </row>
    <row r="125" spans="1:29" s="295" customFormat="1" ht="18" customHeight="1">
      <c r="A125" s="292"/>
      <c r="B125" s="711">
        <f t="shared" si="2"/>
        <v>116</v>
      </c>
      <c r="C125" s="700"/>
      <c r="D125" s="745" t="s">
        <v>355</v>
      </c>
      <c r="E125" s="746"/>
      <c r="F125" s="746" t="s">
        <v>58</v>
      </c>
      <c r="G125" s="746"/>
      <c r="H125" s="746"/>
      <c r="I125" s="746"/>
      <c r="J125" s="746"/>
      <c r="K125" s="746"/>
      <c r="L125" s="746"/>
      <c r="M125" s="746"/>
      <c r="N125" s="746"/>
      <c r="O125" s="746"/>
      <c r="P125" s="746"/>
      <c r="Q125" s="746"/>
      <c r="R125" s="746"/>
      <c r="S125" s="747"/>
      <c r="T125" s="323"/>
      <c r="U125" s="323"/>
      <c r="V125" s="350"/>
      <c r="W125" s="470"/>
      <c r="X125" s="521"/>
      <c r="Y125" s="447">
        <f t="shared" si="3"/>
        <v>0</v>
      </c>
      <c r="Z125" s="622">
        <f>IF(Alapadatok!$B$16=1,'3.1.2 Költségvetés'!Y125-'3.1.2 Költségvetés'!V125,'3.1.2 Költségvetés'!Y125-'3.1.2 Költségvetés'!U125)</f>
        <v>0</v>
      </c>
      <c r="AA125" s="560" t="str">
        <f>IF(Alapadatok!$B$16=1,IF(V125=0,"-",ROUND((Y125-V125)/V125,4)),IF(U125=0,"-",ROUND((Y125-U125)/U125,4)))</f>
        <v>-</v>
      </c>
      <c r="AB125" s="543"/>
      <c r="AC125" s="294" t="s">
        <v>228</v>
      </c>
    </row>
    <row r="126" spans="1:29" s="295" customFormat="1" ht="18" customHeight="1">
      <c r="A126" s="292"/>
      <c r="B126" s="703">
        <f t="shared" si="2"/>
        <v>117</v>
      </c>
      <c r="C126" s="704"/>
      <c r="D126" s="888" t="s">
        <v>722</v>
      </c>
      <c r="E126" s="889"/>
      <c r="F126" s="889" t="s">
        <v>59</v>
      </c>
      <c r="G126" s="889"/>
      <c r="H126" s="889"/>
      <c r="I126" s="889"/>
      <c r="J126" s="889"/>
      <c r="K126" s="889"/>
      <c r="L126" s="889"/>
      <c r="M126" s="889"/>
      <c r="N126" s="889"/>
      <c r="O126" s="889"/>
      <c r="P126" s="889"/>
      <c r="Q126" s="889"/>
      <c r="R126" s="889"/>
      <c r="S126" s="890"/>
      <c r="T126" s="323"/>
      <c r="U126" s="323"/>
      <c r="V126" s="350"/>
      <c r="W126" s="470"/>
      <c r="X126" s="521"/>
      <c r="Y126" s="447">
        <f t="shared" si="3"/>
        <v>0</v>
      </c>
      <c r="Z126" s="622">
        <f>IF(Alapadatok!$B$16=1,'3.1.2 Költségvetés'!Y126-'3.1.2 Költségvetés'!V126,'3.1.2 Költségvetés'!Y126-'3.1.2 Költségvetés'!U126)</f>
        <v>0</v>
      </c>
      <c r="AA126" s="560" t="str">
        <f>IF(Alapadatok!$B$16=1,IF(V126=0,"-",ROUND((Y126-V126)/V126,4)),IF(U126=0,"-",ROUND((Y126-U126)/U126,4)))</f>
        <v>-</v>
      </c>
      <c r="AB126" s="543" t="s">
        <v>719</v>
      </c>
      <c r="AC126" s="294" t="s">
        <v>229</v>
      </c>
    </row>
    <row r="127" spans="1:29" s="295" customFormat="1" ht="31.5" customHeight="1">
      <c r="A127" s="292"/>
      <c r="B127" s="699">
        <f t="shared" si="2"/>
        <v>118</v>
      </c>
      <c r="C127" s="700"/>
      <c r="D127" s="886" t="s">
        <v>356</v>
      </c>
      <c r="E127" s="800"/>
      <c r="F127" s="800" t="s">
        <v>60</v>
      </c>
      <c r="G127" s="800"/>
      <c r="H127" s="800"/>
      <c r="I127" s="800"/>
      <c r="J127" s="800"/>
      <c r="K127" s="800"/>
      <c r="L127" s="800"/>
      <c r="M127" s="800"/>
      <c r="N127" s="800"/>
      <c r="O127" s="800"/>
      <c r="P127" s="800"/>
      <c r="Q127" s="800"/>
      <c r="R127" s="800"/>
      <c r="S127" s="801"/>
      <c r="T127" s="323"/>
      <c r="U127" s="323"/>
      <c r="V127" s="350"/>
      <c r="W127" s="470"/>
      <c r="X127" s="521"/>
      <c r="Y127" s="447">
        <f t="shared" si="3"/>
        <v>0</v>
      </c>
      <c r="Z127" s="622">
        <f>IF(Alapadatok!$B$16=1,'3.1.2 Költségvetés'!Y127-'3.1.2 Költségvetés'!V127,'3.1.2 Költségvetés'!Y127-'3.1.2 Költségvetés'!U127)</f>
        <v>0</v>
      </c>
      <c r="AA127" s="560" t="str">
        <f>IF(Alapadatok!$B$16=1,IF(V127=0,"-",ROUND((Y127-V127)/V127,4)),IF(U127=0,"-",ROUND((Y127-U127)/U127,4)))</f>
        <v>-</v>
      </c>
      <c r="AB127" s="543" t="s">
        <v>589</v>
      </c>
      <c r="AC127" s="294" t="s">
        <v>230</v>
      </c>
    </row>
    <row r="128" spans="1:29" s="295" customFormat="1" ht="18" customHeight="1">
      <c r="A128" s="292"/>
      <c r="B128" s="711">
        <f t="shared" si="2"/>
        <v>119</v>
      </c>
      <c r="C128" s="700"/>
      <c r="D128" s="745" t="s">
        <v>357</v>
      </c>
      <c r="E128" s="746"/>
      <c r="F128" s="746" t="s">
        <v>61</v>
      </c>
      <c r="G128" s="746"/>
      <c r="H128" s="746"/>
      <c r="I128" s="746"/>
      <c r="J128" s="746"/>
      <c r="K128" s="746"/>
      <c r="L128" s="746"/>
      <c r="M128" s="746"/>
      <c r="N128" s="746"/>
      <c r="O128" s="746"/>
      <c r="P128" s="746"/>
      <c r="Q128" s="746"/>
      <c r="R128" s="746"/>
      <c r="S128" s="747"/>
      <c r="T128" s="323"/>
      <c r="U128" s="323"/>
      <c r="V128" s="350"/>
      <c r="W128" s="470"/>
      <c r="X128" s="521"/>
      <c r="Y128" s="447">
        <f t="shared" si="3"/>
        <v>0</v>
      </c>
      <c r="Z128" s="622">
        <f>IF(Alapadatok!$B$16=1,'3.1.2 Költségvetés'!Y128-'3.1.2 Költségvetés'!V128,'3.1.2 Költségvetés'!Y128-'3.1.2 Költségvetés'!U128)</f>
        <v>0</v>
      </c>
      <c r="AA128" s="560" t="str">
        <f>IF(Alapadatok!$B$16=1,IF(V128=0,"-",ROUND((Y128-V128)/V128,4)),IF(U128=0,"-",ROUND((Y128-U128)/U128,4)))</f>
        <v>-</v>
      </c>
      <c r="AB128" s="543"/>
      <c r="AC128" s="294" t="s">
        <v>231</v>
      </c>
    </row>
    <row r="129" spans="1:29" s="295" customFormat="1" ht="18" customHeight="1">
      <c r="A129" s="292"/>
      <c r="B129" s="703">
        <f t="shared" si="2"/>
        <v>120</v>
      </c>
      <c r="C129" s="704"/>
      <c r="D129" s="745" t="s">
        <v>358</v>
      </c>
      <c r="E129" s="746"/>
      <c r="F129" s="746" t="s">
        <v>62</v>
      </c>
      <c r="G129" s="746"/>
      <c r="H129" s="746"/>
      <c r="I129" s="746"/>
      <c r="J129" s="746"/>
      <c r="K129" s="746"/>
      <c r="L129" s="746"/>
      <c r="M129" s="746"/>
      <c r="N129" s="746"/>
      <c r="O129" s="746"/>
      <c r="P129" s="746"/>
      <c r="Q129" s="746"/>
      <c r="R129" s="746"/>
      <c r="S129" s="747"/>
      <c r="T129" s="323"/>
      <c r="U129" s="323"/>
      <c r="V129" s="350"/>
      <c r="W129" s="470"/>
      <c r="X129" s="521"/>
      <c r="Y129" s="447">
        <f t="shared" si="3"/>
        <v>0</v>
      </c>
      <c r="Z129" s="622">
        <f>IF(Alapadatok!$B$16=1,'3.1.2 Költségvetés'!Y129-'3.1.2 Költségvetés'!V129,'3.1.2 Költségvetés'!Y129-'3.1.2 Költségvetés'!U129)</f>
        <v>0</v>
      </c>
      <c r="AA129" s="560" t="str">
        <f>IF(Alapadatok!$B$16=1,IF(V129=0,"-",ROUND((Y129-V129)/V129,4)),IF(U129=0,"-",ROUND((Y129-U129)/U129,4)))</f>
        <v>-</v>
      </c>
      <c r="AB129" s="543" t="s">
        <v>565</v>
      </c>
      <c r="AC129" s="294" t="s">
        <v>232</v>
      </c>
    </row>
    <row r="130" spans="1:29" s="295" customFormat="1" ht="18" customHeight="1">
      <c r="A130" s="292"/>
      <c r="B130" s="699">
        <f t="shared" si="2"/>
        <v>121</v>
      </c>
      <c r="C130" s="700"/>
      <c r="D130" s="882" t="s">
        <v>739</v>
      </c>
      <c r="E130" s="746"/>
      <c r="F130" s="746"/>
      <c r="G130" s="746"/>
      <c r="H130" s="746"/>
      <c r="I130" s="746"/>
      <c r="J130" s="746"/>
      <c r="K130" s="746"/>
      <c r="L130" s="746"/>
      <c r="M130" s="746"/>
      <c r="N130" s="746"/>
      <c r="O130" s="746"/>
      <c r="P130" s="746"/>
      <c r="Q130" s="746"/>
      <c r="R130" s="746"/>
      <c r="S130" s="747"/>
      <c r="T130" s="323"/>
      <c r="U130" s="323"/>
      <c r="V130" s="350"/>
      <c r="W130" s="470"/>
      <c r="X130" s="521"/>
      <c r="Y130" s="447">
        <f>SUM(W130:X130)</f>
        <v>0</v>
      </c>
      <c r="Z130" s="622">
        <f>IF(Alapadatok!$B$16=1,'3.1.2 Költségvetés'!Y130-'3.1.2 Költségvetés'!V130,'3.1.2 Költségvetés'!Y130-'3.1.2 Költségvetés'!U130)</f>
        <v>0</v>
      </c>
      <c r="AA130" s="560" t="str">
        <f>IF(Alapadatok!$B$16=1,IF(V130=0,"-",ROUND((Y130-V130)/V130,4)),IF(U130=0,"-",ROUND((Y130-U130)/U130,4)))</f>
        <v>-</v>
      </c>
      <c r="AB130" s="543" t="s">
        <v>566</v>
      </c>
      <c r="AC130" s="294"/>
    </row>
    <row r="131" spans="1:29" s="295" customFormat="1" ht="18" customHeight="1">
      <c r="A131" s="292"/>
      <c r="B131" s="711">
        <f t="shared" si="2"/>
        <v>122</v>
      </c>
      <c r="C131" s="700"/>
      <c r="D131" s="745" t="s">
        <v>359</v>
      </c>
      <c r="E131" s="746"/>
      <c r="F131" s="746" t="s">
        <v>63</v>
      </c>
      <c r="G131" s="746"/>
      <c r="H131" s="746"/>
      <c r="I131" s="746"/>
      <c r="J131" s="746"/>
      <c r="K131" s="746"/>
      <c r="L131" s="746"/>
      <c r="M131" s="746"/>
      <c r="N131" s="746"/>
      <c r="O131" s="746"/>
      <c r="P131" s="746"/>
      <c r="Q131" s="746"/>
      <c r="R131" s="746"/>
      <c r="S131" s="747"/>
      <c r="T131" s="323"/>
      <c r="U131" s="323"/>
      <c r="V131" s="350"/>
      <c r="W131" s="470"/>
      <c r="X131" s="521"/>
      <c r="Y131" s="447">
        <f t="shared" si="3"/>
        <v>0</v>
      </c>
      <c r="Z131" s="622">
        <f>IF(Alapadatok!$B$16=1,'3.1.2 Költségvetés'!Y131-'3.1.2 Költségvetés'!V131,'3.1.2 Költségvetés'!Y131-'3.1.2 Költségvetés'!U131)</f>
        <v>0</v>
      </c>
      <c r="AA131" s="560" t="str">
        <f>IF(Alapadatok!$B$16=1,IF(V131=0,"-",ROUND((Y131-V131)/V131,4)),IF(U131=0,"-",ROUND((Y131-U131)/U131,4)))</f>
        <v>-</v>
      </c>
      <c r="AB131" s="543"/>
      <c r="AC131" s="294" t="s">
        <v>233</v>
      </c>
    </row>
    <row r="132" spans="1:29" s="295" customFormat="1" ht="18" customHeight="1">
      <c r="A132" s="292"/>
      <c r="B132" s="703">
        <f t="shared" si="2"/>
        <v>123</v>
      </c>
      <c r="C132" s="704"/>
      <c r="D132" s="745" t="s">
        <v>360</v>
      </c>
      <c r="E132" s="746"/>
      <c r="F132" s="746" t="s">
        <v>64</v>
      </c>
      <c r="G132" s="746"/>
      <c r="H132" s="746"/>
      <c r="I132" s="746"/>
      <c r="J132" s="746"/>
      <c r="K132" s="746"/>
      <c r="L132" s="746"/>
      <c r="M132" s="746"/>
      <c r="N132" s="746"/>
      <c r="O132" s="746"/>
      <c r="P132" s="746"/>
      <c r="Q132" s="746"/>
      <c r="R132" s="746"/>
      <c r="S132" s="747"/>
      <c r="T132" s="323"/>
      <c r="U132" s="323"/>
      <c r="V132" s="350"/>
      <c r="W132" s="470"/>
      <c r="X132" s="521"/>
      <c r="Y132" s="447">
        <f t="shared" si="3"/>
        <v>0</v>
      </c>
      <c r="Z132" s="622">
        <f>IF(Alapadatok!$B$16=1,'3.1.2 Költségvetés'!Y132-'3.1.2 Költségvetés'!V132,'3.1.2 Költségvetés'!Y132-'3.1.2 Költségvetés'!U132)</f>
        <v>0</v>
      </c>
      <c r="AA132" s="560" t="str">
        <f>IF(Alapadatok!$B$16=1,IF(V132=0,"-",ROUND((Y132-V132)/V132,4)),IF(U132=0,"-",ROUND((Y132-U132)/U132,4)))</f>
        <v>-</v>
      </c>
      <c r="AB132" s="543" t="s">
        <v>575</v>
      </c>
      <c r="AC132" s="294" t="s">
        <v>234</v>
      </c>
    </row>
    <row r="133" spans="1:29" s="295" customFormat="1" ht="18" customHeight="1">
      <c r="A133" s="292"/>
      <c r="B133" s="787">
        <f t="shared" si="2"/>
        <v>124</v>
      </c>
      <c r="C133" s="788"/>
      <c r="D133" s="780" t="s">
        <v>771</v>
      </c>
      <c r="E133" s="781"/>
      <c r="F133" s="781" t="s">
        <v>65</v>
      </c>
      <c r="G133" s="781"/>
      <c r="H133" s="781"/>
      <c r="I133" s="781"/>
      <c r="J133" s="781"/>
      <c r="K133" s="781"/>
      <c r="L133" s="781"/>
      <c r="M133" s="781"/>
      <c r="N133" s="781"/>
      <c r="O133" s="781"/>
      <c r="P133" s="781"/>
      <c r="Q133" s="781"/>
      <c r="R133" s="781"/>
      <c r="S133" s="782"/>
      <c r="T133" s="340">
        <f>SUM(T134:T136,T140:T141)</f>
        <v>0</v>
      </c>
      <c r="U133" s="340">
        <f>SUM(U134:U136,U140:U141)</f>
        <v>0</v>
      </c>
      <c r="V133" s="352">
        <f>SUM(V134:V136,V140:V141)</f>
        <v>0</v>
      </c>
      <c r="W133" s="478">
        <f>SUM(W134:W136,W140:W141)</f>
        <v>0</v>
      </c>
      <c r="X133" s="535">
        <f>SUM(X134:X136,X140:X141)</f>
        <v>0</v>
      </c>
      <c r="Y133" s="450">
        <f t="shared" si="3"/>
        <v>0</v>
      </c>
      <c r="Z133" s="625">
        <f>IF(Alapadatok!$B$16=1,'3.1.2 Költségvetés'!Y133-'3.1.2 Költségvetés'!V133,'3.1.2 Költségvetés'!Y133-'3.1.2 Költségvetés'!U133)</f>
        <v>0</v>
      </c>
      <c r="AA133" s="563" t="str">
        <f>IF(Alapadatok!$B$16=1,IF(V133=0,"-",ROUND((Y133-V133)/V133,4)),IF(U133=0,"-",ROUND((Y133-U133)/U133,4)))</f>
        <v>-</v>
      </c>
      <c r="AB133" s="543"/>
      <c r="AC133" s="294" t="s">
        <v>235</v>
      </c>
    </row>
    <row r="134" spans="1:29" s="295" customFormat="1" ht="18" customHeight="1">
      <c r="A134" s="292"/>
      <c r="B134" s="699">
        <f t="shared" si="2"/>
        <v>125</v>
      </c>
      <c r="C134" s="700"/>
      <c r="D134" s="745" t="s">
        <v>361</v>
      </c>
      <c r="E134" s="746"/>
      <c r="F134" s="746" t="s">
        <v>66</v>
      </c>
      <c r="G134" s="746"/>
      <c r="H134" s="746"/>
      <c r="I134" s="746"/>
      <c r="J134" s="746"/>
      <c r="K134" s="746"/>
      <c r="L134" s="746"/>
      <c r="M134" s="746"/>
      <c r="N134" s="746"/>
      <c r="O134" s="746"/>
      <c r="P134" s="746"/>
      <c r="Q134" s="746"/>
      <c r="R134" s="746"/>
      <c r="S134" s="747"/>
      <c r="T134" s="323"/>
      <c r="U134" s="323"/>
      <c r="V134" s="350"/>
      <c r="W134" s="470"/>
      <c r="X134" s="521"/>
      <c r="Y134" s="447">
        <f t="shared" si="3"/>
        <v>0</v>
      </c>
      <c r="Z134" s="622">
        <f>IF(Alapadatok!$B$16=1,'3.1.2 Költségvetés'!Y134-'3.1.2 Költségvetés'!V134,'3.1.2 Költségvetés'!Y134-'3.1.2 Költségvetés'!U134)</f>
        <v>0</v>
      </c>
      <c r="AA134" s="560" t="str">
        <f>IF(Alapadatok!$B$16=1,IF(V134=0,"-",ROUND((Y134-V134)/V134,4)),IF(U134=0,"-",ROUND((Y134-U134)/U134,4)))</f>
        <v>-</v>
      </c>
      <c r="AB134" s="543"/>
      <c r="AC134" s="294" t="s">
        <v>236</v>
      </c>
    </row>
    <row r="135" spans="1:29" s="295" customFormat="1" ht="18" customHeight="1">
      <c r="A135" s="292"/>
      <c r="B135" s="711">
        <f t="shared" si="2"/>
        <v>126</v>
      </c>
      <c r="C135" s="700"/>
      <c r="D135" s="882" t="s">
        <v>675</v>
      </c>
      <c r="E135" s="746"/>
      <c r="F135" s="746" t="s">
        <v>67</v>
      </c>
      <c r="G135" s="746"/>
      <c r="H135" s="746"/>
      <c r="I135" s="746"/>
      <c r="J135" s="746"/>
      <c r="K135" s="746"/>
      <c r="L135" s="746"/>
      <c r="M135" s="746"/>
      <c r="N135" s="746"/>
      <c r="O135" s="746"/>
      <c r="P135" s="746"/>
      <c r="Q135" s="746"/>
      <c r="R135" s="746"/>
      <c r="S135" s="747"/>
      <c r="T135" s="323"/>
      <c r="U135" s="323"/>
      <c r="V135" s="350"/>
      <c r="W135" s="470"/>
      <c r="X135" s="521"/>
      <c r="Y135" s="447">
        <f t="shared" si="3"/>
        <v>0</v>
      </c>
      <c r="Z135" s="622">
        <f>IF(Alapadatok!$B$16=1,'3.1.2 Költségvetés'!Y135-'3.1.2 Költségvetés'!V135,'3.1.2 Költségvetés'!Y135-'3.1.2 Költségvetés'!U135)</f>
        <v>0</v>
      </c>
      <c r="AA135" s="560" t="str">
        <f>IF(Alapadatok!$B$16=1,IF(V135=0,"-",ROUND((Y135-V135)/V135,4)),IF(U135=0,"-",ROUND((Y135-U135)/U135,4)))</f>
        <v>-</v>
      </c>
      <c r="AB135" s="543" t="s">
        <v>573</v>
      </c>
      <c r="AC135" s="294" t="s">
        <v>237</v>
      </c>
    </row>
    <row r="136" spans="1:29" s="295" customFormat="1" ht="18" customHeight="1">
      <c r="A136" s="292"/>
      <c r="B136" s="711">
        <f t="shared" si="2"/>
        <v>127</v>
      </c>
      <c r="C136" s="700"/>
      <c r="D136" s="882" t="s">
        <v>749</v>
      </c>
      <c r="E136" s="746"/>
      <c r="F136" s="746" t="s">
        <v>158</v>
      </c>
      <c r="G136" s="746"/>
      <c r="H136" s="746"/>
      <c r="I136" s="746"/>
      <c r="J136" s="746"/>
      <c r="K136" s="746"/>
      <c r="L136" s="746"/>
      <c r="M136" s="746"/>
      <c r="N136" s="746"/>
      <c r="O136" s="746"/>
      <c r="P136" s="746"/>
      <c r="Q136" s="746"/>
      <c r="R136" s="746"/>
      <c r="S136" s="747"/>
      <c r="T136" s="323">
        <f>SUM(T137:T139)</f>
        <v>0</v>
      </c>
      <c r="U136" s="323">
        <f>SUM(U137:U139)</f>
        <v>0</v>
      </c>
      <c r="V136" s="351">
        <f>SUM(V137:V139)</f>
        <v>0</v>
      </c>
      <c r="W136" s="476">
        <f>SUM(W137:W139)</f>
        <v>0</v>
      </c>
      <c r="X136" s="528">
        <f>SUM(X137:X139)</f>
        <v>0</v>
      </c>
      <c r="Y136" s="447">
        <f t="shared" si="3"/>
        <v>0</v>
      </c>
      <c r="Z136" s="622">
        <f>IF(Alapadatok!$B$16=1,'3.1.2 Költségvetés'!Y136-'3.1.2 Költségvetés'!V136,'3.1.2 Költségvetés'!Y136-'3.1.2 Költségvetés'!U136)</f>
        <v>0</v>
      </c>
      <c r="AA136" s="560" t="str">
        <f>IF(Alapadatok!$B$16=1,IF(V136=0,"-",ROUND((Y136-V136)/V136,4)),IF(U136=0,"-",ROUND((Y136-U136)/U136,4)))</f>
        <v>-</v>
      </c>
      <c r="AB136" s="543"/>
      <c r="AC136" s="294" t="s">
        <v>238</v>
      </c>
    </row>
    <row r="137" spans="1:29" s="305" customFormat="1" ht="18" customHeight="1">
      <c r="A137" s="292"/>
      <c r="B137" s="703">
        <f t="shared" si="2"/>
        <v>128</v>
      </c>
      <c r="C137" s="704"/>
      <c r="D137" s="728" t="s">
        <v>362</v>
      </c>
      <c r="E137" s="729"/>
      <c r="F137" s="729" t="s">
        <v>239</v>
      </c>
      <c r="G137" s="729"/>
      <c r="H137" s="729"/>
      <c r="I137" s="729"/>
      <c r="J137" s="729"/>
      <c r="K137" s="729"/>
      <c r="L137" s="729"/>
      <c r="M137" s="729"/>
      <c r="N137" s="729"/>
      <c r="O137" s="729"/>
      <c r="P137" s="729"/>
      <c r="Q137" s="729"/>
      <c r="R137" s="729"/>
      <c r="S137" s="730"/>
      <c r="T137" s="323"/>
      <c r="U137" s="323"/>
      <c r="V137" s="350"/>
      <c r="W137" s="470"/>
      <c r="X137" s="521"/>
      <c r="Y137" s="447">
        <f t="shared" si="3"/>
        <v>0</v>
      </c>
      <c r="Z137" s="622">
        <f>IF(Alapadatok!$B$16=1,'3.1.2 Költségvetés'!Y137-'3.1.2 Költségvetés'!V137,'3.1.2 Költségvetés'!Y137-'3.1.2 Költségvetés'!U137)</f>
        <v>0</v>
      </c>
      <c r="AA137" s="560" t="str">
        <f>IF(Alapadatok!$B$16=1,IF(V137=0,"-",ROUND((Y137-V137)/V137,4)),IF(U137=0,"-",ROUND((Y137-U137)/U137,4)))</f>
        <v>-</v>
      </c>
      <c r="AB137" s="543" t="s">
        <v>562</v>
      </c>
      <c r="AC137" s="294" t="s">
        <v>240</v>
      </c>
    </row>
    <row r="138" spans="1:29" s="295" customFormat="1" ht="18" customHeight="1">
      <c r="A138" s="292"/>
      <c r="B138" s="703">
        <f t="shared" si="2"/>
        <v>129</v>
      </c>
      <c r="C138" s="704"/>
      <c r="D138" s="728" t="s">
        <v>348</v>
      </c>
      <c r="E138" s="729"/>
      <c r="F138" s="729" t="s">
        <v>68</v>
      </c>
      <c r="G138" s="729"/>
      <c r="H138" s="729"/>
      <c r="I138" s="729"/>
      <c r="J138" s="729"/>
      <c r="K138" s="729"/>
      <c r="L138" s="729"/>
      <c r="M138" s="729"/>
      <c r="N138" s="729"/>
      <c r="O138" s="729"/>
      <c r="P138" s="729"/>
      <c r="Q138" s="729"/>
      <c r="R138" s="729"/>
      <c r="S138" s="730"/>
      <c r="T138" s="323"/>
      <c r="U138" s="323"/>
      <c r="V138" s="350"/>
      <c r="W138" s="470"/>
      <c r="X138" s="521"/>
      <c r="Y138" s="447">
        <f t="shared" si="3"/>
        <v>0</v>
      </c>
      <c r="Z138" s="622">
        <f>IF(Alapadatok!$B$16=1,'3.1.2 Költségvetés'!Y138-'3.1.2 Költségvetés'!V138,'3.1.2 Költségvetés'!Y138-'3.1.2 Költségvetés'!U138)</f>
        <v>0</v>
      </c>
      <c r="AA138" s="560" t="str">
        <f>IF(Alapadatok!$B$16=1,IF(V138=0,"-",ROUND((Y138-V138)/V138,4)),IF(U138=0,"-",ROUND((Y138-U138)/U138,4)))</f>
        <v>-</v>
      </c>
      <c r="AB138" s="543" t="s">
        <v>588</v>
      </c>
      <c r="AC138" s="294" t="s">
        <v>241</v>
      </c>
    </row>
    <row r="139" spans="1:29" s="295" customFormat="1" ht="18" customHeight="1">
      <c r="A139" s="292"/>
      <c r="B139" s="703">
        <f t="shared" si="2"/>
        <v>130</v>
      </c>
      <c r="C139" s="704"/>
      <c r="D139" s="728" t="s">
        <v>349</v>
      </c>
      <c r="E139" s="729" t="s">
        <v>412</v>
      </c>
      <c r="F139" s="729"/>
      <c r="G139" s="729"/>
      <c r="H139" s="729"/>
      <c r="I139" s="729"/>
      <c r="J139" s="729"/>
      <c r="K139" s="729"/>
      <c r="L139" s="729"/>
      <c r="M139" s="729"/>
      <c r="N139" s="729"/>
      <c r="O139" s="729"/>
      <c r="P139" s="729"/>
      <c r="Q139" s="729"/>
      <c r="R139" s="729"/>
      <c r="S139" s="730"/>
      <c r="T139" s="293"/>
      <c r="U139" s="293"/>
      <c r="V139" s="350"/>
      <c r="W139" s="470"/>
      <c r="X139" s="521"/>
      <c r="Y139" s="458">
        <f t="shared" si="3"/>
        <v>0</v>
      </c>
      <c r="Z139" s="640">
        <f>IF(Alapadatok!$B$16=1,'3.1.2 Költségvetés'!Y139-'3.1.2 Költségvetés'!V139,'3.1.2 Költségvetés'!Y139-'3.1.2 Költségvetés'!U139)</f>
        <v>0</v>
      </c>
      <c r="AA139" s="577" t="str">
        <f>IF(Alapadatok!$B$16=1,IF(V139=0,"-",ROUND((Y139-V139)/V139,4)),IF(U139=0,"-",ROUND((Y139-U139)/U139,4)))</f>
        <v>-</v>
      </c>
      <c r="AB139" s="543"/>
      <c r="AC139" s="294"/>
    </row>
    <row r="140" spans="1:29" s="295" customFormat="1" ht="18" customHeight="1">
      <c r="A140" s="292"/>
      <c r="B140" s="699">
        <f t="shared" si="2"/>
        <v>131</v>
      </c>
      <c r="C140" s="700"/>
      <c r="D140" s="745" t="s">
        <v>363</v>
      </c>
      <c r="E140" s="746"/>
      <c r="F140" s="746" t="s">
        <v>69</v>
      </c>
      <c r="G140" s="746"/>
      <c r="H140" s="746"/>
      <c r="I140" s="746"/>
      <c r="J140" s="746"/>
      <c r="K140" s="746"/>
      <c r="L140" s="746"/>
      <c r="M140" s="746"/>
      <c r="N140" s="746"/>
      <c r="O140" s="746"/>
      <c r="P140" s="746"/>
      <c r="Q140" s="746"/>
      <c r="R140" s="746"/>
      <c r="S140" s="747"/>
      <c r="T140" s="323"/>
      <c r="U140" s="323"/>
      <c r="V140" s="350"/>
      <c r="W140" s="470"/>
      <c r="X140" s="521"/>
      <c r="Y140" s="455">
        <f t="shared" si="3"/>
        <v>0</v>
      </c>
      <c r="Z140" s="631">
        <f>IF(Alapadatok!$B$16=1,'3.1.2 Költségvetés'!Y140-'3.1.2 Költségvetés'!V140,'3.1.2 Költségvetés'!Y140-'3.1.2 Költségvetés'!U140)</f>
        <v>0</v>
      </c>
      <c r="AA140" s="568" t="str">
        <f>IF(Alapadatok!$B$16=1,IF(V140=0,"-",ROUND((Y140-V140)/V140,4)),IF(U140=0,"-",ROUND((Y140-U140)/U140,4)))</f>
        <v>-</v>
      </c>
      <c r="AB140" s="543" t="s">
        <v>563</v>
      </c>
      <c r="AC140" s="294" t="s">
        <v>242</v>
      </c>
    </row>
    <row r="141" spans="1:29" s="295" customFormat="1" ht="18" customHeight="1">
      <c r="A141" s="292"/>
      <c r="B141" s="699">
        <f t="shared" si="2"/>
        <v>132</v>
      </c>
      <c r="C141" s="700"/>
      <c r="D141" s="745" t="s">
        <v>364</v>
      </c>
      <c r="E141" s="746"/>
      <c r="F141" s="746" t="s">
        <v>70</v>
      </c>
      <c r="G141" s="746"/>
      <c r="H141" s="746"/>
      <c r="I141" s="746"/>
      <c r="J141" s="746"/>
      <c r="K141" s="746"/>
      <c r="L141" s="746"/>
      <c r="M141" s="746"/>
      <c r="N141" s="746"/>
      <c r="O141" s="746"/>
      <c r="P141" s="746"/>
      <c r="Q141" s="746"/>
      <c r="R141" s="746"/>
      <c r="S141" s="747"/>
      <c r="T141" s="323"/>
      <c r="U141" s="323"/>
      <c r="V141" s="350"/>
      <c r="W141" s="470"/>
      <c r="X141" s="521"/>
      <c r="Y141" s="447">
        <f t="shared" si="3"/>
        <v>0</v>
      </c>
      <c r="Z141" s="622">
        <f>IF(Alapadatok!$B$16=1,'3.1.2 Költségvetés'!Y141-'3.1.2 Költségvetés'!V141,'3.1.2 Költségvetés'!Y141-'3.1.2 Költségvetés'!U141)</f>
        <v>0</v>
      </c>
      <c r="AA141" s="560" t="str">
        <f>IF(Alapadatok!$B$16=1,IF(V141=0,"-",ROUND((Y141-V141)/V141,4)),IF(U141=0,"-",ROUND((Y141-U141)/U141,4)))</f>
        <v>-</v>
      </c>
      <c r="AB141" s="543"/>
      <c r="AC141" s="294" t="s">
        <v>243</v>
      </c>
    </row>
    <row r="142" spans="1:29" s="295" customFormat="1" ht="18" customHeight="1">
      <c r="A142" s="292"/>
      <c r="B142" s="796">
        <f t="shared" si="2"/>
        <v>133</v>
      </c>
      <c r="C142" s="797"/>
      <c r="D142" s="892" t="s">
        <v>717</v>
      </c>
      <c r="E142" s="893"/>
      <c r="F142" s="893" t="s">
        <v>46</v>
      </c>
      <c r="G142" s="893"/>
      <c r="H142" s="893"/>
      <c r="I142" s="893"/>
      <c r="J142" s="893"/>
      <c r="K142" s="893"/>
      <c r="L142" s="893"/>
      <c r="M142" s="893"/>
      <c r="N142" s="893"/>
      <c r="O142" s="893"/>
      <c r="P142" s="893"/>
      <c r="Q142" s="893"/>
      <c r="R142" s="893"/>
      <c r="S142" s="894"/>
      <c r="T142" s="323"/>
      <c r="U142" s="323"/>
      <c r="V142" s="350"/>
      <c r="W142" s="470"/>
      <c r="X142" s="521"/>
      <c r="Y142" s="447">
        <f t="shared" si="3"/>
        <v>0</v>
      </c>
      <c r="Z142" s="622">
        <f>IF(Alapadatok!$B$16=1,'3.1.2 Költségvetés'!Y142-'3.1.2 Költségvetés'!V142,'3.1.2 Költségvetés'!Y142-'3.1.2 Költségvetés'!U142)</f>
        <v>0</v>
      </c>
      <c r="AA142" s="560" t="str">
        <f>IF(Alapadatok!$B$16=1,IF(V142=0,"-",ROUND((Y142-V142)/V142,4)),IF(U142=0,"-",ROUND((Y142-U142)/U142,4)))</f>
        <v>-</v>
      </c>
      <c r="AB142" s="543"/>
      <c r="AC142" s="294" t="s">
        <v>244</v>
      </c>
    </row>
    <row r="143" spans="1:29" s="295" customFormat="1" ht="18" customHeight="1">
      <c r="A143" s="292"/>
      <c r="B143" s="891">
        <f aca="true" t="shared" si="4" ref="B143:B192">+B142+1</f>
        <v>134</v>
      </c>
      <c r="C143" s="704"/>
      <c r="D143" s="887" t="s">
        <v>619</v>
      </c>
      <c r="E143" s="815"/>
      <c r="F143" s="815"/>
      <c r="G143" s="815"/>
      <c r="H143" s="815"/>
      <c r="I143" s="815"/>
      <c r="J143" s="815"/>
      <c r="K143" s="815"/>
      <c r="L143" s="815"/>
      <c r="M143" s="815"/>
      <c r="N143" s="815"/>
      <c r="O143" s="815"/>
      <c r="P143" s="815"/>
      <c r="Q143" s="815"/>
      <c r="R143" s="815"/>
      <c r="S143" s="816"/>
      <c r="T143" s="323"/>
      <c r="U143" s="323"/>
      <c r="V143" s="350"/>
      <c r="W143" s="470"/>
      <c r="X143" s="521"/>
      <c r="Y143" s="447">
        <f t="shared" si="3"/>
        <v>0</v>
      </c>
      <c r="Z143" s="622">
        <f>IF(Alapadatok!$B$16=1,'3.1.2 Költségvetés'!Y143-'3.1.2 Költségvetés'!V143,'3.1.2 Költségvetés'!Y143-'3.1.2 Költségvetés'!U143)</f>
        <v>0</v>
      </c>
      <c r="AA143" s="560" t="str">
        <f>IF(Alapadatok!$B$16=1,IF(V143=0,"-",ROUND((Y143-V143)/V143,4)),IF(U143=0,"-",ROUND((Y143-U143)/U143,4)))</f>
        <v>-</v>
      </c>
      <c r="AB143" s="543"/>
      <c r="AC143" s="294"/>
    </row>
    <row r="144" spans="1:29" s="295" customFormat="1" ht="18" customHeight="1">
      <c r="A144" s="292"/>
      <c r="B144" s="796">
        <f t="shared" si="4"/>
        <v>135</v>
      </c>
      <c r="C144" s="797"/>
      <c r="D144" s="892" t="s">
        <v>414</v>
      </c>
      <c r="E144" s="893"/>
      <c r="F144" s="893" t="s">
        <v>71</v>
      </c>
      <c r="G144" s="893"/>
      <c r="H144" s="893"/>
      <c r="I144" s="893"/>
      <c r="J144" s="893"/>
      <c r="K144" s="893"/>
      <c r="L144" s="893"/>
      <c r="M144" s="893"/>
      <c r="N144" s="893"/>
      <c r="O144" s="893"/>
      <c r="P144" s="893"/>
      <c r="Q144" s="893"/>
      <c r="R144" s="893"/>
      <c r="S144" s="894"/>
      <c r="T144" s="323"/>
      <c r="U144" s="323"/>
      <c r="V144" s="350"/>
      <c r="W144" s="470"/>
      <c r="X144" s="521"/>
      <c r="Y144" s="447">
        <f t="shared" si="3"/>
        <v>0</v>
      </c>
      <c r="Z144" s="622">
        <f>IF(Alapadatok!$B$16=1,'3.1.2 Költségvetés'!Y144-'3.1.2 Költségvetés'!V144,'3.1.2 Költségvetés'!Y144-'3.1.2 Költségvetés'!U144)</f>
        <v>0</v>
      </c>
      <c r="AA144" s="560" t="str">
        <f>IF(Alapadatok!$B$16=1,IF(V144=0,"-",ROUND((Y144-V144)/V144,4)),IF(U144=0,"-",ROUND((Y144-U144)/U144,4)))</f>
        <v>-</v>
      </c>
      <c r="AB144" s="543"/>
      <c r="AC144" s="294" t="s">
        <v>245</v>
      </c>
    </row>
    <row r="145" spans="1:29" ht="18" customHeight="1">
      <c r="A145" s="279"/>
      <c r="B145" s="705">
        <f t="shared" si="4"/>
        <v>136</v>
      </c>
      <c r="C145" s="706"/>
      <c r="D145" s="707" t="s">
        <v>785</v>
      </c>
      <c r="E145" s="707"/>
      <c r="F145" s="707"/>
      <c r="G145" s="707"/>
      <c r="H145" s="707"/>
      <c r="I145" s="707"/>
      <c r="J145" s="707"/>
      <c r="K145" s="707"/>
      <c r="L145" s="707"/>
      <c r="M145" s="707"/>
      <c r="N145" s="707"/>
      <c r="O145" s="707"/>
      <c r="P145" s="707"/>
      <c r="Q145" s="707"/>
      <c r="R145" s="707"/>
      <c r="S145" s="707"/>
      <c r="T145" s="309">
        <f>SUM(T146,T152,T169)</f>
        <v>0</v>
      </c>
      <c r="U145" s="309">
        <f>SUM(U146,U152,U169)</f>
        <v>0</v>
      </c>
      <c r="V145" s="353">
        <f>SUM(V146,V152,V169)</f>
        <v>0</v>
      </c>
      <c r="W145" s="477">
        <f>SUM(W146,W152,W169)</f>
        <v>0</v>
      </c>
      <c r="X145" s="532">
        <f>SUM(X146,X152,X169)</f>
        <v>0</v>
      </c>
      <c r="Y145" s="457">
        <f t="shared" si="3"/>
        <v>0</v>
      </c>
      <c r="Z145" s="636">
        <f>IF(Alapadatok!$B$16=1,'3.1.2 Költségvetés'!Y145-'3.1.2 Költségvetés'!V145,'3.1.2 Költségvetés'!Y145-'3.1.2 Költségvetés'!U145)</f>
        <v>0</v>
      </c>
      <c r="AA145" s="573" t="str">
        <f>IF(Alapadatok!$B$16=1,IF(V145=0,"-",ROUND((Y145-V145)/V145,4)),IF(U145=0,"-",ROUND((Y145-U145)/U145,4)))</f>
        <v>-</v>
      </c>
      <c r="AB145" s="496"/>
      <c r="AC145" s="283" t="s">
        <v>42</v>
      </c>
    </row>
    <row r="146" spans="1:29" s="295" customFormat="1" ht="18" customHeight="1">
      <c r="A146" s="292"/>
      <c r="B146" s="787">
        <f t="shared" si="4"/>
        <v>137</v>
      </c>
      <c r="C146" s="788"/>
      <c r="D146" s="780" t="s">
        <v>750</v>
      </c>
      <c r="E146" s="781"/>
      <c r="F146" s="781"/>
      <c r="G146" s="781"/>
      <c r="H146" s="781"/>
      <c r="I146" s="781"/>
      <c r="J146" s="781"/>
      <c r="K146" s="781"/>
      <c r="L146" s="781"/>
      <c r="M146" s="781"/>
      <c r="N146" s="781"/>
      <c r="O146" s="781"/>
      <c r="P146" s="781"/>
      <c r="Q146" s="781"/>
      <c r="R146" s="781"/>
      <c r="S146" s="782"/>
      <c r="T146" s="341">
        <f>SUM(T147:T151)</f>
        <v>0</v>
      </c>
      <c r="U146" s="341">
        <f>SUM(U147:U151)</f>
        <v>0</v>
      </c>
      <c r="V146" s="346">
        <f>SUM(V147:V151)</f>
        <v>0</v>
      </c>
      <c r="W146" s="473">
        <f>SUM(W147:W151)</f>
        <v>0</v>
      </c>
      <c r="X146" s="524">
        <f>SUM(X147:X151)</f>
        <v>0</v>
      </c>
      <c r="Y146" s="451">
        <f t="shared" si="3"/>
        <v>0</v>
      </c>
      <c r="Z146" s="627">
        <f>IF(Alapadatok!$B$16=1,'3.1.2 Költségvetés'!Y146-'3.1.2 Költségvetés'!V146,'3.1.2 Költségvetés'!Y146-'3.1.2 Költségvetés'!U146)</f>
        <v>0</v>
      </c>
      <c r="AA146" s="564" t="str">
        <f>IF(Alapadatok!$B$16=1,IF(V146=0,"-",ROUND((Y146-V146)/V146,4)),IF(U146=0,"-",ROUND((Y146-U146)/U146,4)))</f>
        <v>-</v>
      </c>
      <c r="AB146" s="543"/>
      <c r="AC146" s="308"/>
    </row>
    <row r="147" spans="1:29" s="295" customFormat="1" ht="18" customHeight="1">
      <c r="A147" s="292"/>
      <c r="B147" s="789">
        <f t="shared" si="4"/>
        <v>138</v>
      </c>
      <c r="C147" s="790"/>
      <c r="D147" s="793" t="s">
        <v>365</v>
      </c>
      <c r="E147" s="794"/>
      <c r="F147" s="794"/>
      <c r="G147" s="794"/>
      <c r="H147" s="794"/>
      <c r="I147" s="794"/>
      <c r="J147" s="794"/>
      <c r="K147" s="794"/>
      <c r="L147" s="794"/>
      <c r="M147" s="794"/>
      <c r="N147" s="794"/>
      <c r="O147" s="794"/>
      <c r="P147" s="794"/>
      <c r="Q147" s="794"/>
      <c r="R147" s="794"/>
      <c r="S147" s="795"/>
      <c r="T147" s="323"/>
      <c r="U147" s="323"/>
      <c r="V147" s="350"/>
      <c r="W147" s="470"/>
      <c r="X147" s="521"/>
      <c r="Y147" s="447">
        <f t="shared" si="3"/>
        <v>0</v>
      </c>
      <c r="Z147" s="622">
        <f>IF(Alapadatok!$B$16=1,'3.1.2 Költségvetés'!Y147-'3.1.2 Költségvetés'!V147,'3.1.2 Költségvetés'!Y147-'3.1.2 Költségvetés'!U147)</f>
        <v>0</v>
      </c>
      <c r="AA147" s="560" t="str">
        <f>IF(Alapadatok!$B$16=1,IF(V147=0,"-",ROUND((Y147-V147)/V147,4)),IF(U147=0,"-",ROUND((Y147-U147)/U147,4)))</f>
        <v>-</v>
      </c>
      <c r="AB147" s="543" t="s">
        <v>552</v>
      </c>
      <c r="AC147" s="294" t="s">
        <v>246</v>
      </c>
    </row>
    <row r="148" spans="1:29" s="295" customFormat="1" ht="18" customHeight="1">
      <c r="A148" s="292"/>
      <c r="B148" s="789">
        <f t="shared" si="4"/>
        <v>139</v>
      </c>
      <c r="C148" s="790"/>
      <c r="D148" s="793" t="s">
        <v>366</v>
      </c>
      <c r="E148" s="794"/>
      <c r="F148" s="794"/>
      <c r="G148" s="794"/>
      <c r="H148" s="794"/>
      <c r="I148" s="794"/>
      <c r="J148" s="794"/>
      <c r="K148" s="794"/>
      <c r="L148" s="794"/>
      <c r="M148" s="794"/>
      <c r="N148" s="794"/>
      <c r="O148" s="794"/>
      <c r="P148" s="794"/>
      <c r="Q148" s="794"/>
      <c r="R148" s="794"/>
      <c r="S148" s="795"/>
      <c r="T148" s="323"/>
      <c r="U148" s="323"/>
      <c r="V148" s="350"/>
      <c r="W148" s="470"/>
      <c r="X148" s="521"/>
      <c r="Y148" s="447">
        <f t="shared" si="3"/>
        <v>0</v>
      </c>
      <c r="Z148" s="622">
        <f>IF(Alapadatok!$B$16=1,'3.1.2 Költségvetés'!Y148-'3.1.2 Költségvetés'!V148,'3.1.2 Költségvetés'!Y148-'3.1.2 Költségvetés'!U148)</f>
        <v>0</v>
      </c>
      <c r="AA148" s="560" t="str">
        <f>IF(Alapadatok!$B$16=1,IF(V148=0,"-",ROUND((Y148-V148)/V148,4)),IF(U148=0,"-",ROUND((Y148-U148)/U148,4)))</f>
        <v>-</v>
      </c>
      <c r="AB148" s="543" t="s">
        <v>553</v>
      </c>
      <c r="AC148" s="294" t="s">
        <v>247</v>
      </c>
    </row>
    <row r="149" spans="1:29" s="295" customFormat="1" ht="18" customHeight="1">
      <c r="A149" s="292"/>
      <c r="B149" s="789">
        <f t="shared" si="4"/>
        <v>140</v>
      </c>
      <c r="C149" s="790"/>
      <c r="D149" s="793" t="s">
        <v>367</v>
      </c>
      <c r="E149" s="794"/>
      <c r="F149" s="794"/>
      <c r="G149" s="794"/>
      <c r="H149" s="794"/>
      <c r="I149" s="794"/>
      <c r="J149" s="794"/>
      <c r="K149" s="794"/>
      <c r="L149" s="794"/>
      <c r="M149" s="794"/>
      <c r="N149" s="794"/>
      <c r="O149" s="794"/>
      <c r="P149" s="794"/>
      <c r="Q149" s="794"/>
      <c r="R149" s="794"/>
      <c r="S149" s="795"/>
      <c r="T149" s="323"/>
      <c r="U149" s="323"/>
      <c r="V149" s="350"/>
      <c r="W149" s="470"/>
      <c r="X149" s="521"/>
      <c r="Y149" s="447">
        <f aca="true" t="shared" si="5" ref="Y149:Y214">SUM(W149:X149)</f>
        <v>0</v>
      </c>
      <c r="Z149" s="622">
        <f>IF(Alapadatok!$B$16=1,'3.1.2 Költségvetés'!Y149-'3.1.2 Költségvetés'!V149,'3.1.2 Költségvetés'!Y149-'3.1.2 Költségvetés'!U149)</f>
        <v>0</v>
      </c>
      <c r="AA149" s="560" t="str">
        <f>IF(Alapadatok!$B$16=1,IF(V149=0,"-",ROUND((Y149-V149)/V149,4)),IF(U149=0,"-",ROUND((Y149-U149)/U149,4)))</f>
        <v>-</v>
      </c>
      <c r="AB149" s="543" t="s">
        <v>554</v>
      </c>
      <c r="AC149" s="294" t="s">
        <v>248</v>
      </c>
    </row>
    <row r="150" spans="1:29" s="295" customFormat="1" ht="18" customHeight="1">
      <c r="A150" s="292"/>
      <c r="B150" s="789">
        <f t="shared" si="4"/>
        <v>141</v>
      </c>
      <c r="C150" s="790"/>
      <c r="D150" s="793" t="s">
        <v>368</v>
      </c>
      <c r="E150" s="794"/>
      <c r="F150" s="794"/>
      <c r="G150" s="794"/>
      <c r="H150" s="794"/>
      <c r="I150" s="794"/>
      <c r="J150" s="794"/>
      <c r="K150" s="794"/>
      <c r="L150" s="794"/>
      <c r="M150" s="794"/>
      <c r="N150" s="794"/>
      <c r="O150" s="794"/>
      <c r="P150" s="794"/>
      <c r="Q150" s="794"/>
      <c r="R150" s="794"/>
      <c r="S150" s="795"/>
      <c r="T150" s="323"/>
      <c r="U150" s="323"/>
      <c r="V150" s="350"/>
      <c r="W150" s="470"/>
      <c r="X150" s="521"/>
      <c r="Y150" s="447">
        <f t="shared" si="5"/>
        <v>0</v>
      </c>
      <c r="Z150" s="622">
        <f>IF(Alapadatok!$B$16=1,'3.1.2 Költségvetés'!Y150-'3.1.2 Költségvetés'!V150,'3.1.2 Költségvetés'!Y150-'3.1.2 Költségvetés'!U150)</f>
        <v>0</v>
      </c>
      <c r="AA150" s="560" t="str">
        <f>IF(Alapadatok!$B$16=1,IF(V150=0,"-",ROUND((Y150-V150)/V150,4)),IF(U150=0,"-",ROUND((Y150-U150)/U150,4)))</f>
        <v>-</v>
      </c>
      <c r="AB150" s="543" t="s">
        <v>555</v>
      </c>
      <c r="AC150" s="294" t="s">
        <v>249</v>
      </c>
    </row>
    <row r="151" spans="1:29" s="295" customFormat="1" ht="18" customHeight="1">
      <c r="A151" s="292"/>
      <c r="B151" s="789">
        <f t="shared" si="4"/>
        <v>142</v>
      </c>
      <c r="C151" s="790"/>
      <c r="D151" s="793" t="s">
        <v>369</v>
      </c>
      <c r="E151" s="794"/>
      <c r="F151" s="794"/>
      <c r="G151" s="794"/>
      <c r="H151" s="794"/>
      <c r="I151" s="794"/>
      <c r="J151" s="794"/>
      <c r="K151" s="794"/>
      <c r="L151" s="794"/>
      <c r="M151" s="794"/>
      <c r="N151" s="794"/>
      <c r="O151" s="794"/>
      <c r="P151" s="794"/>
      <c r="Q151" s="794"/>
      <c r="R151" s="794"/>
      <c r="S151" s="795"/>
      <c r="T151" s="323"/>
      <c r="U151" s="323"/>
      <c r="V151" s="350"/>
      <c r="W151" s="470"/>
      <c r="X151" s="521"/>
      <c r="Y151" s="447">
        <f t="shared" si="5"/>
        <v>0</v>
      </c>
      <c r="Z151" s="622">
        <f>IF(Alapadatok!$B$16=1,'3.1.2 Költségvetés'!Y151-'3.1.2 Költségvetés'!V151,'3.1.2 Költségvetés'!Y151-'3.1.2 Költségvetés'!U151)</f>
        <v>0</v>
      </c>
      <c r="AA151" s="560" t="str">
        <f>IF(Alapadatok!$B$16=1,IF(V151=0,"-",ROUND((Y151-V151)/V151,4)),IF(U151=0,"-",ROUND((Y151-U151)/U151,4)))</f>
        <v>-</v>
      </c>
      <c r="AB151" s="543" t="s">
        <v>555</v>
      </c>
      <c r="AC151" s="294" t="s">
        <v>250</v>
      </c>
    </row>
    <row r="152" spans="1:29" s="295" customFormat="1" ht="18" customHeight="1">
      <c r="A152" s="292"/>
      <c r="B152" s="787">
        <f t="shared" si="4"/>
        <v>143</v>
      </c>
      <c r="C152" s="788"/>
      <c r="D152" s="780" t="s">
        <v>751</v>
      </c>
      <c r="E152" s="781"/>
      <c r="F152" s="781"/>
      <c r="G152" s="781"/>
      <c r="H152" s="781"/>
      <c r="I152" s="781"/>
      <c r="J152" s="781"/>
      <c r="K152" s="781"/>
      <c r="L152" s="781"/>
      <c r="M152" s="781"/>
      <c r="N152" s="781"/>
      <c r="O152" s="781"/>
      <c r="P152" s="781"/>
      <c r="Q152" s="781"/>
      <c r="R152" s="781"/>
      <c r="S152" s="782"/>
      <c r="T152" s="340">
        <f>SUM(T153,T154,T157:T159,T164:T165,T165:T168)</f>
        <v>0</v>
      </c>
      <c r="U152" s="340">
        <f>SUM(U153,U154,U157:U159,U164:U165,U165:U168)</f>
        <v>0</v>
      </c>
      <c r="V152" s="352">
        <f>SUM(V153,V154,V157:V159,V164:V165,V166:V168)</f>
        <v>0</v>
      </c>
      <c r="W152" s="478">
        <f>SUM(W153,W154,W157:W159,W164:W165,W166:W168)</f>
        <v>0</v>
      </c>
      <c r="X152" s="535">
        <f>SUM(X153,X154,X157:X159,X164:X165,X166:X168)</f>
        <v>0</v>
      </c>
      <c r="Y152" s="450">
        <f t="shared" si="5"/>
        <v>0</v>
      </c>
      <c r="Z152" s="625">
        <f>IF(Alapadatok!$B$16=1,'3.1.2 Költségvetés'!Y152-'3.1.2 Költségvetés'!V152,'3.1.2 Költségvetés'!Y152-'3.1.2 Költségvetés'!U152)</f>
        <v>0</v>
      </c>
      <c r="AA152" s="563" t="str">
        <f>IF(Alapadatok!$B$16=1,IF(V152=0,"-",ROUND((Y152-V152)/V152,4)),IF(U152=0,"-",ROUND((Y152-U152)/U152,4)))</f>
        <v>-</v>
      </c>
      <c r="AB152" s="543"/>
      <c r="AC152" s="294" t="s">
        <v>251</v>
      </c>
    </row>
    <row r="153" spans="1:29" s="295" customFormat="1" ht="18" customHeight="1">
      <c r="A153" s="292"/>
      <c r="B153" s="789">
        <f t="shared" si="4"/>
        <v>144</v>
      </c>
      <c r="C153" s="790"/>
      <c r="D153" s="793" t="s">
        <v>370</v>
      </c>
      <c r="E153" s="794"/>
      <c r="F153" s="794"/>
      <c r="G153" s="794"/>
      <c r="H153" s="794"/>
      <c r="I153" s="794"/>
      <c r="J153" s="794"/>
      <c r="K153" s="794"/>
      <c r="L153" s="794"/>
      <c r="M153" s="794"/>
      <c r="N153" s="794"/>
      <c r="O153" s="794"/>
      <c r="P153" s="794"/>
      <c r="Q153" s="794"/>
      <c r="R153" s="794"/>
      <c r="S153" s="795"/>
      <c r="T153" s="323"/>
      <c r="U153" s="323"/>
      <c r="V153" s="350"/>
      <c r="W153" s="470"/>
      <c r="X153" s="521"/>
      <c r="Y153" s="447">
        <f t="shared" si="5"/>
        <v>0</v>
      </c>
      <c r="Z153" s="622">
        <f>IF(Alapadatok!$B$16=1,'3.1.2 Költségvetés'!Y153-'3.1.2 Költségvetés'!V153,'3.1.2 Költségvetés'!Y153-'3.1.2 Költségvetés'!U153)</f>
        <v>0</v>
      </c>
      <c r="AA153" s="560" t="str">
        <f>IF(Alapadatok!$B$16=1,IF(V153=0,"-",ROUND((Y153-V153)/V153,4)),IF(U153=0,"-",ROUND((Y153-U153)/U153,4)))</f>
        <v>-</v>
      </c>
      <c r="AB153" s="543" t="s">
        <v>570</v>
      </c>
      <c r="AC153" s="294" t="s">
        <v>252</v>
      </c>
    </row>
    <row r="154" spans="1:29" s="295" customFormat="1" ht="31.5" customHeight="1">
      <c r="A154" s="292"/>
      <c r="B154" s="724">
        <f t="shared" si="4"/>
        <v>145</v>
      </c>
      <c r="C154" s="725"/>
      <c r="D154" s="799" t="s">
        <v>752</v>
      </c>
      <c r="E154" s="800"/>
      <c r="F154" s="800"/>
      <c r="G154" s="800"/>
      <c r="H154" s="800"/>
      <c r="I154" s="800"/>
      <c r="J154" s="800"/>
      <c r="K154" s="800"/>
      <c r="L154" s="800"/>
      <c r="M154" s="800"/>
      <c r="N154" s="800"/>
      <c r="O154" s="800"/>
      <c r="P154" s="800"/>
      <c r="Q154" s="800"/>
      <c r="R154" s="800"/>
      <c r="S154" s="801"/>
      <c r="T154" s="323">
        <f>SUM(T155:T156)</f>
        <v>0</v>
      </c>
      <c r="U154" s="323">
        <f>SUM(U155:U156)</f>
        <v>0</v>
      </c>
      <c r="V154" s="351">
        <f>SUM(V155:V156)</f>
        <v>0</v>
      </c>
      <c r="W154" s="476">
        <f>SUM(W155:W156)</f>
        <v>0</v>
      </c>
      <c r="X154" s="528">
        <f>SUM(X155:X156)</f>
        <v>0</v>
      </c>
      <c r="Y154" s="447">
        <f t="shared" si="5"/>
        <v>0</v>
      </c>
      <c r="Z154" s="622">
        <f>IF(Alapadatok!$B$16=1,'3.1.2 Költségvetés'!Y154-'3.1.2 Költségvetés'!V154,'3.1.2 Költségvetés'!Y154-'3.1.2 Költségvetés'!U154)</f>
        <v>0</v>
      </c>
      <c r="AA154" s="560" t="str">
        <f>IF(Alapadatok!$B$16=1,IF(V154=0,"-",ROUND((Y154-V154)/V154,4)),IF(U154=0,"-",ROUND((Y154-U154)/U154,4)))</f>
        <v>-</v>
      </c>
      <c r="AB154" s="543"/>
      <c r="AC154" s="294" t="s">
        <v>253</v>
      </c>
    </row>
    <row r="155" spans="1:29" s="295" customFormat="1" ht="18" customHeight="1">
      <c r="A155" s="292"/>
      <c r="B155" s="703">
        <f t="shared" si="4"/>
        <v>146</v>
      </c>
      <c r="C155" s="704"/>
      <c r="D155" s="714" t="s">
        <v>371</v>
      </c>
      <c r="E155" s="715"/>
      <c r="F155" s="715"/>
      <c r="G155" s="715"/>
      <c r="H155" s="715"/>
      <c r="I155" s="715"/>
      <c r="J155" s="715"/>
      <c r="K155" s="715"/>
      <c r="L155" s="715"/>
      <c r="M155" s="715"/>
      <c r="N155" s="715"/>
      <c r="O155" s="715"/>
      <c r="P155" s="715"/>
      <c r="Q155" s="715"/>
      <c r="R155" s="715"/>
      <c r="S155" s="716"/>
      <c r="T155" s="323"/>
      <c r="U155" s="323"/>
      <c r="V155" s="350"/>
      <c r="W155" s="470"/>
      <c r="X155" s="521"/>
      <c r="Y155" s="447">
        <f t="shared" si="5"/>
        <v>0</v>
      </c>
      <c r="Z155" s="622">
        <f>IF(Alapadatok!$B$16=1,'3.1.2 Költségvetés'!Y155-'3.1.2 Költségvetés'!V155,'3.1.2 Költségvetés'!Y155-'3.1.2 Költségvetés'!U155)</f>
        <v>0</v>
      </c>
      <c r="AA155" s="560" t="str">
        <f>IF(Alapadatok!$B$16=1,IF(V155=0,"-",ROUND((Y155-V155)/V155,4)),IF(U155=0,"-",ROUND((Y155-U155)/U155,4)))</f>
        <v>-</v>
      </c>
      <c r="AB155" s="543"/>
      <c r="AC155" s="294" t="s">
        <v>254</v>
      </c>
    </row>
    <row r="156" spans="1:29" s="295" customFormat="1" ht="18" customHeight="1">
      <c r="A156" s="292"/>
      <c r="B156" s="703">
        <f t="shared" si="4"/>
        <v>147</v>
      </c>
      <c r="C156" s="704"/>
      <c r="D156" s="714" t="s">
        <v>372</v>
      </c>
      <c r="E156" s="715"/>
      <c r="F156" s="715"/>
      <c r="G156" s="715"/>
      <c r="H156" s="715"/>
      <c r="I156" s="715"/>
      <c r="J156" s="715"/>
      <c r="K156" s="715"/>
      <c r="L156" s="715"/>
      <c r="M156" s="715"/>
      <c r="N156" s="715"/>
      <c r="O156" s="715"/>
      <c r="P156" s="715"/>
      <c r="Q156" s="715"/>
      <c r="R156" s="715"/>
      <c r="S156" s="716"/>
      <c r="T156" s="323"/>
      <c r="U156" s="323"/>
      <c r="V156" s="350"/>
      <c r="W156" s="470"/>
      <c r="X156" s="521"/>
      <c r="Y156" s="447">
        <f t="shared" si="5"/>
        <v>0</v>
      </c>
      <c r="Z156" s="622">
        <f>IF(Alapadatok!$B$16=1,'3.1.2 Költségvetés'!Y156-'3.1.2 Költségvetés'!V156,'3.1.2 Költségvetés'!Y156-'3.1.2 Költségvetés'!U156)</f>
        <v>0</v>
      </c>
      <c r="AA156" s="560" t="str">
        <f>IF(Alapadatok!$B$16=1,IF(V156=0,"-",ROUND((Y156-V156)/V156,4)),IF(U156=0,"-",ROUND((Y156-U156)/U156,4)))</f>
        <v>-</v>
      </c>
      <c r="AB156" s="543"/>
      <c r="AC156" s="294" t="s">
        <v>255</v>
      </c>
    </row>
    <row r="157" spans="1:29" s="295" customFormat="1" ht="18" customHeight="1">
      <c r="A157" s="292"/>
      <c r="B157" s="789">
        <f t="shared" si="4"/>
        <v>148</v>
      </c>
      <c r="C157" s="790"/>
      <c r="D157" s="793" t="s">
        <v>373</v>
      </c>
      <c r="E157" s="794"/>
      <c r="F157" s="794"/>
      <c r="G157" s="794"/>
      <c r="H157" s="794"/>
      <c r="I157" s="794"/>
      <c r="J157" s="794"/>
      <c r="K157" s="794"/>
      <c r="L157" s="794"/>
      <c r="M157" s="794"/>
      <c r="N157" s="794"/>
      <c r="O157" s="794"/>
      <c r="P157" s="794"/>
      <c r="Q157" s="794"/>
      <c r="R157" s="794"/>
      <c r="S157" s="795"/>
      <c r="T157" s="293"/>
      <c r="U157" s="293"/>
      <c r="V157" s="350"/>
      <c r="W157" s="470"/>
      <c r="X157" s="521"/>
      <c r="Y157" s="455">
        <f t="shared" si="5"/>
        <v>0</v>
      </c>
      <c r="Z157" s="631">
        <f>IF(Alapadatok!$B$16=1,'3.1.2 Költségvetés'!Y157-'3.1.2 Költségvetés'!V157,'3.1.2 Költségvetés'!Y157-'3.1.2 Költségvetés'!U157)</f>
        <v>0</v>
      </c>
      <c r="AA157" s="568" t="str">
        <f>IF(Alapadatok!$B$16=1,IF(V157=0,"-",ROUND((Y157-V157)/V157,4)),IF(U157=0,"-",ROUND((Y157-U157)/U157,4)))</f>
        <v>-</v>
      </c>
      <c r="AB157" s="543"/>
      <c r="AC157" s="308"/>
    </row>
    <row r="158" spans="1:29" s="295" customFormat="1" ht="18" customHeight="1">
      <c r="A158" s="292"/>
      <c r="B158" s="789">
        <f t="shared" si="4"/>
        <v>149</v>
      </c>
      <c r="C158" s="790"/>
      <c r="D158" s="793" t="s">
        <v>374</v>
      </c>
      <c r="E158" s="794"/>
      <c r="F158" s="794"/>
      <c r="G158" s="794"/>
      <c r="H158" s="794"/>
      <c r="I158" s="794"/>
      <c r="J158" s="794"/>
      <c r="K158" s="794"/>
      <c r="L158" s="794"/>
      <c r="M158" s="794"/>
      <c r="N158" s="794"/>
      <c r="O158" s="794"/>
      <c r="P158" s="794"/>
      <c r="Q158" s="794"/>
      <c r="R158" s="794"/>
      <c r="S158" s="795"/>
      <c r="T158" s="323"/>
      <c r="U158" s="323"/>
      <c r="V158" s="350"/>
      <c r="W158" s="470"/>
      <c r="X158" s="521"/>
      <c r="Y158" s="447">
        <f t="shared" si="5"/>
        <v>0</v>
      </c>
      <c r="Z158" s="622">
        <f>IF(Alapadatok!$B$16=1,'3.1.2 Költségvetés'!Y158-'3.1.2 Költségvetés'!V158,'3.1.2 Költségvetés'!Y158-'3.1.2 Költségvetés'!U158)</f>
        <v>0</v>
      </c>
      <c r="AA158" s="560" t="str">
        <f>IF(Alapadatok!$B$16=1,IF(V158=0,"-",ROUND((Y158-V158)/V158,4)),IF(U158=0,"-",ROUND((Y158-U158)/U158,4)))</f>
        <v>-</v>
      </c>
      <c r="AB158" s="543" t="s">
        <v>723</v>
      </c>
      <c r="AC158" s="294" t="s">
        <v>256</v>
      </c>
    </row>
    <row r="159" spans="1:29" s="295" customFormat="1" ht="18" customHeight="1">
      <c r="A159" s="292"/>
      <c r="B159" s="791">
        <f t="shared" si="4"/>
        <v>150</v>
      </c>
      <c r="C159" s="792"/>
      <c r="D159" s="895" t="s">
        <v>753</v>
      </c>
      <c r="E159" s="896"/>
      <c r="F159" s="896"/>
      <c r="G159" s="896"/>
      <c r="H159" s="896"/>
      <c r="I159" s="896"/>
      <c r="J159" s="896"/>
      <c r="K159" s="896"/>
      <c r="L159" s="896"/>
      <c r="M159" s="896"/>
      <c r="N159" s="896"/>
      <c r="O159" s="896"/>
      <c r="P159" s="896"/>
      <c r="Q159" s="896"/>
      <c r="R159" s="896"/>
      <c r="S159" s="897"/>
      <c r="T159" s="323">
        <f>SUM(T160:T163)</f>
        <v>0</v>
      </c>
      <c r="U159" s="323">
        <f>SUM(U160:U163)</f>
        <v>0</v>
      </c>
      <c r="V159" s="351">
        <f>SUM(V160:V163)</f>
        <v>0</v>
      </c>
      <c r="W159" s="476">
        <f>SUM(W160:W163)</f>
        <v>0</v>
      </c>
      <c r="X159" s="528">
        <f>SUM(X160:X163)</f>
        <v>0</v>
      </c>
      <c r="Y159" s="447">
        <f t="shared" si="5"/>
        <v>0</v>
      </c>
      <c r="Z159" s="622">
        <f>IF(Alapadatok!$B$16=1,'3.1.2 Költségvetés'!Y159-'3.1.2 Költségvetés'!V159,'3.1.2 Költségvetés'!Y159-'3.1.2 Költségvetés'!U159)</f>
        <v>0</v>
      </c>
      <c r="AA159" s="560" t="str">
        <f>IF(Alapadatok!$B$16=1,IF(V159=0,"-",ROUND((Y159-V159)/V159,4)),IF(U159=0,"-",ROUND((Y159-U159)/U159,4)))</f>
        <v>-</v>
      </c>
      <c r="AB159" s="543"/>
      <c r="AC159" s="294" t="s">
        <v>257</v>
      </c>
    </row>
    <row r="160" spans="1:29" s="295" customFormat="1" ht="18" customHeight="1">
      <c r="A160" s="292"/>
      <c r="B160" s="701">
        <f t="shared" si="4"/>
        <v>151</v>
      </c>
      <c r="C160" s="702"/>
      <c r="D160" s="898" t="s">
        <v>375</v>
      </c>
      <c r="E160" s="899"/>
      <c r="F160" s="899"/>
      <c r="G160" s="899"/>
      <c r="H160" s="899"/>
      <c r="I160" s="899"/>
      <c r="J160" s="899"/>
      <c r="K160" s="899"/>
      <c r="L160" s="899"/>
      <c r="M160" s="899"/>
      <c r="N160" s="899"/>
      <c r="O160" s="899"/>
      <c r="P160" s="899"/>
      <c r="Q160" s="899"/>
      <c r="R160" s="899"/>
      <c r="S160" s="900"/>
      <c r="T160" s="323"/>
      <c r="U160" s="323"/>
      <c r="V160" s="350"/>
      <c r="W160" s="470"/>
      <c r="X160" s="521"/>
      <c r="Y160" s="447">
        <f t="shared" si="5"/>
        <v>0</v>
      </c>
      <c r="Z160" s="622">
        <f>IF(Alapadatok!$B$16=1,'3.1.2 Költségvetés'!Y160-'3.1.2 Költségvetés'!V160,'3.1.2 Költségvetés'!Y160-'3.1.2 Költségvetés'!U160)</f>
        <v>0</v>
      </c>
      <c r="AA160" s="560" t="str">
        <f>IF(Alapadatok!$B$16=1,IF(V160=0,"-",ROUND((Y160-V160)/V160,4)),IF(U160=0,"-",ROUND((Y160-U160)/U160,4)))</f>
        <v>-</v>
      </c>
      <c r="AB160" s="543" t="s">
        <v>590</v>
      </c>
      <c r="AC160" s="294" t="s">
        <v>258</v>
      </c>
    </row>
    <row r="161" spans="1:29" s="295" customFormat="1" ht="18" customHeight="1">
      <c r="A161" s="292"/>
      <c r="B161" s="701">
        <f t="shared" si="4"/>
        <v>152</v>
      </c>
      <c r="C161" s="702"/>
      <c r="D161" s="898" t="s">
        <v>724</v>
      </c>
      <c r="E161" s="899"/>
      <c r="F161" s="899"/>
      <c r="G161" s="899"/>
      <c r="H161" s="899"/>
      <c r="I161" s="899"/>
      <c r="J161" s="899"/>
      <c r="K161" s="899"/>
      <c r="L161" s="899"/>
      <c r="M161" s="899"/>
      <c r="N161" s="899"/>
      <c r="O161" s="899"/>
      <c r="P161" s="899"/>
      <c r="Q161" s="899"/>
      <c r="R161" s="899"/>
      <c r="S161" s="900"/>
      <c r="T161" s="323"/>
      <c r="U161" s="323"/>
      <c r="V161" s="350"/>
      <c r="W161" s="470"/>
      <c r="X161" s="521"/>
      <c r="Y161" s="447"/>
      <c r="Z161" s="622"/>
      <c r="AA161" s="560"/>
      <c r="AB161" s="543"/>
      <c r="AC161" s="294"/>
    </row>
    <row r="162" spans="1:29" s="295" customFormat="1" ht="18" customHeight="1">
      <c r="A162" s="292"/>
      <c r="B162" s="701">
        <f t="shared" si="4"/>
        <v>153</v>
      </c>
      <c r="C162" s="702"/>
      <c r="D162" s="898" t="s">
        <v>725</v>
      </c>
      <c r="E162" s="899"/>
      <c r="F162" s="899"/>
      <c r="G162" s="899"/>
      <c r="H162" s="899"/>
      <c r="I162" s="899"/>
      <c r="J162" s="899"/>
      <c r="K162" s="899"/>
      <c r="L162" s="899"/>
      <c r="M162" s="899"/>
      <c r="N162" s="899"/>
      <c r="O162" s="899"/>
      <c r="P162" s="899"/>
      <c r="Q162" s="899"/>
      <c r="R162" s="899"/>
      <c r="S162" s="900"/>
      <c r="T162" s="323"/>
      <c r="U162" s="323"/>
      <c r="V162" s="350"/>
      <c r="W162" s="470"/>
      <c r="X162" s="521"/>
      <c r="Y162" s="447">
        <f t="shared" si="5"/>
        <v>0</v>
      </c>
      <c r="Z162" s="622">
        <f>IF(Alapadatok!$B$16=1,'3.1.2 Költségvetés'!Y162-'3.1.2 Költségvetés'!V162,'3.1.2 Költségvetés'!Y162-'3.1.2 Költségvetés'!U162)</f>
        <v>0</v>
      </c>
      <c r="AA162" s="560" t="str">
        <f>IF(Alapadatok!$B$16=1,IF(V162=0,"-",ROUND((Y162-V162)/V162,4)),IF(U162=0,"-",ROUND((Y162-U162)/U162,4)))</f>
        <v>-</v>
      </c>
      <c r="AB162" s="543"/>
      <c r="AC162" s="294" t="s">
        <v>259</v>
      </c>
    </row>
    <row r="163" spans="1:29" s="295" customFormat="1" ht="18" customHeight="1">
      <c r="A163" s="292"/>
      <c r="B163" s="703">
        <f t="shared" si="4"/>
        <v>154</v>
      </c>
      <c r="C163" s="704"/>
      <c r="D163" s="714" t="s">
        <v>376</v>
      </c>
      <c r="E163" s="715"/>
      <c r="F163" s="715"/>
      <c r="G163" s="715"/>
      <c r="H163" s="715"/>
      <c r="I163" s="715"/>
      <c r="J163" s="715"/>
      <c r="K163" s="715"/>
      <c r="L163" s="715"/>
      <c r="M163" s="715"/>
      <c r="N163" s="715"/>
      <c r="O163" s="715"/>
      <c r="P163" s="715"/>
      <c r="Q163" s="715"/>
      <c r="R163" s="715"/>
      <c r="S163" s="716"/>
      <c r="T163" s="323"/>
      <c r="U163" s="323"/>
      <c r="V163" s="350"/>
      <c r="W163" s="470"/>
      <c r="X163" s="521"/>
      <c r="Y163" s="447">
        <f t="shared" si="5"/>
        <v>0</v>
      </c>
      <c r="Z163" s="622">
        <f>IF(Alapadatok!$B$16=1,'3.1.2 Költségvetés'!Y163-'3.1.2 Költségvetés'!V163,'3.1.2 Költségvetés'!Y163-'3.1.2 Költségvetés'!U163)</f>
        <v>0</v>
      </c>
      <c r="AA163" s="560" t="str">
        <f>IF(Alapadatok!$B$16=1,IF(V163=0,"-",ROUND((Y163-V163)/V163,4)),IF(U163=0,"-",ROUND((Y163-U163)/U163,4)))</f>
        <v>-</v>
      </c>
      <c r="AB163" s="543" t="s">
        <v>592</v>
      </c>
      <c r="AC163" s="294" t="s">
        <v>260</v>
      </c>
    </row>
    <row r="164" spans="1:29" s="295" customFormat="1" ht="18" customHeight="1">
      <c r="A164" s="292"/>
      <c r="B164" s="699">
        <f t="shared" si="4"/>
        <v>155</v>
      </c>
      <c r="C164" s="700"/>
      <c r="D164" s="745" t="s">
        <v>377</v>
      </c>
      <c r="E164" s="746"/>
      <c r="F164" s="746"/>
      <c r="G164" s="746"/>
      <c r="H164" s="746"/>
      <c r="I164" s="746"/>
      <c r="J164" s="746"/>
      <c r="K164" s="746"/>
      <c r="L164" s="746"/>
      <c r="M164" s="746"/>
      <c r="N164" s="746"/>
      <c r="O164" s="746"/>
      <c r="P164" s="746"/>
      <c r="Q164" s="746"/>
      <c r="R164" s="746"/>
      <c r="S164" s="747"/>
      <c r="T164" s="323"/>
      <c r="U164" s="323"/>
      <c r="V164" s="350"/>
      <c r="W164" s="470"/>
      <c r="X164" s="521"/>
      <c r="Y164" s="447">
        <f t="shared" si="5"/>
        <v>0</v>
      </c>
      <c r="Z164" s="622">
        <f>IF(Alapadatok!$B$16=1,'3.1.2 Költségvetés'!Y164-'3.1.2 Költségvetés'!V164,'3.1.2 Költségvetés'!Y164-'3.1.2 Költségvetés'!U164)</f>
        <v>0</v>
      </c>
      <c r="AA164" s="560" t="str">
        <f>IF(Alapadatok!$B$16=1,IF(V164=0,"-",ROUND((Y164-V164)/V164,4)),IF(U164=0,"-",ROUND((Y164-U164)/U164,4)))</f>
        <v>-</v>
      </c>
      <c r="AB164" s="543"/>
      <c r="AC164" s="294" t="s">
        <v>261</v>
      </c>
    </row>
    <row r="165" spans="1:29" s="295" customFormat="1" ht="18" customHeight="1">
      <c r="A165" s="292"/>
      <c r="B165" s="699">
        <f t="shared" si="4"/>
        <v>156</v>
      </c>
      <c r="C165" s="700"/>
      <c r="D165" s="745" t="s">
        <v>378</v>
      </c>
      <c r="E165" s="746"/>
      <c r="F165" s="746"/>
      <c r="G165" s="746"/>
      <c r="H165" s="746"/>
      <c r="I165" s="746"/>
      <c r="J165" s="746"/>
      <c r="K165" s="746"/>
      <c r="L165" s="746"/>
      <c r="M165" s="746"/>
      <c r="N165" s="746"/>
      <c r="O165" s="746"/>
      <c r="P165" s="746"/>
      <c r="Q165" s="746"/>
      <c r="R165" s="746"/>
      <c r="S165" s="747"/>
      <c r="T165" s="323"/>
      <c r="U165" s="323"/>
      <c r="V165" s="350"/>
      <c r="W165" s="470"/>
      <c r="X165" s="521"/>
      <c r="Y165" s="447">
        <f t="shared" si="5"/>
        <v>0</v>
      </c>
      <c r="Z165" s="622">
        <f>IF(Alapadatok!$B$16=1,'3.1.2 Költségvetés'!Y165-'3.1.2 Költségvetés'!V165,'3.1.2 Költségvetés'!Y165-'3.1.2 Költségvetés'!U165)</f>
        <v>0</v>
      </c>
      <c r="AA165" s="560" t="str">
        <f>IF(Alapadatok!$B$16=1,IF(V165=0,"-",ROUND((Y165-V165)/V165,4)),IF(U165=0,"-",ROUND((Y165-U165)/U165,4)))</f>
        <v>-</v>
      </c>
      <c r="AB165" s="543"/>
      <c r="AC165" s="294" t="s">
        <v>262</v>
      </c>
    </row>
    <row r="166" spans="1:29" s="295" customFormat="1" ht="27" customHeight="1">
      <c r="A166" s="292"/>
      <c r="B166" s="699">
        <f t="shared" si="4"/>
        <v>157</v>
      </c>
      <c r="C166" s="700"/>
      <c r="D166" s="745" t="s">
        <v>379</v>
      </c>
      <c r="E166" s="746"/>
      <c r="F166" s="746"/>
      <c r="G166" s="746"/>
      <c r="H166" s="746"/>
      <c r="I166" s="746"/>
      <c r="J166" s="746"/>
      <c r="K166" s="746"/>
      <c r="L166" s="746"/>
      <c r="M166" s="746"/>
      <c r="N166" s="746"/>
      <c r="O166" s="746"/>
      <c r="P166" s="746"/>
      <c r="Q166" s="746"/>
      <c r="R166" s="746"/>
      <c r="S166" s="747"/>
      <c r="T166" s="545"/>
      <c r="U166" s="323"/>
      <c r="V166" s="350"/>
      <c r="W166" s="470"/>
      <c r="X166" s="521"/>
      <c r="Y166" s="459">
        <f t="shared" si="5"/>
        <v>0</v>
      </c>
      <c r="Z166" s="641">
        <f>IF(Alapadatok!$B$16=1,'3.1.2 Költségvetés'!Y166-'3.1.2 Költségvetés'!V166,'3.1.2 Költségvetés'!Y166-'3.1.2 Költségvetés'!U166)</f>
        <v>0</v>
      </c>
      <c r="AA166" s="578" t="str">
        <f>IF(Alapadatok!$B$16=1,IF(V166=0,"-",ROUND((Y166-V166)/V166,4)),IF(U166=0,"-",ROUND((Y166-U166)/U166,4)))</f>
        <v>-</v>
      </c>
      <c r="AB166" s="543"/>
      <c r="AC166" s="294" t="s">
        <v>263</v>
      </c>
    </row>
    <row r="167" spans="1:29" s="295" customFormat="1" ht="18" customHeight="1">
      <c r="A167" s="292"/>
      <c r="B167" s="699">
        <f t="shared" si="4"/>
        <v>158</v>
      </c>
      <c r="C167" s="700"/>
      <c r="D167" s="745" t="s">
        <v>380</v>
      </c>
      <c r="E167" s="746"/>
      <c r="F167" s="746"/>
      <c r="G167" s="746"/>
      <c r="H167" s="746"/>
      <c r="I167" s="746"/>
      <c r="J167" s="746"/>
      <c r="K167" s="746"/>
      <c r="L167" s="746"/>
      <c r="M167" s="746"/>
      <c r="N167" s="746"/>
      <c r="O167" s="746"/>
      <c r="P167" s="746"/>
      <c r="Q167" s="746"/>
      <c r="R167" s="746"/>
      <c r="S167" s="747"/>
      <c r="T167" s="323"/>
      <c r="U167" s="323"/>
      <c r="V167" s="350"/>
      <c r="W167" s="470"/>
      <c r="X167" s="521"/>
      <c r="Y167" s="447">
        <f t="shared" si="5"/>
        <v>0</v>
      </c>
      <c r="Z167" s="622">
        <f>IF(Alapadatok!$B$16=1,'3.1.2 Költségvetés'!Y167-'3.1.2 Költségvetés'!V167,'3.1.2 Költségvetés'!Y167-'3.1.2 Költségvetés'!U167)</f>
        <v>0</v>
      </c>
      <c r="AA167" s="560" t="str">
        <f>IF(Alapadatok!$B$16=1,IF(V167=0,"-",ROUND((Y167-V167)/V167,4)),IF(U167=0,"-",ROUND((Y167-U167)/U167,4)))</f>
        <v>-</v>
      </c>
      <c r="AB167" s="543">
        <v>511</v>
      </c>
      <c r="AC167" s="294" t="s">
        <v>264</v>
      </c>
    </row>
    <row r="168" spans="1:29" s="295" customFormat="1" ht="18" customHeight="1">
      <c r="A168" s="292"/>
      <c r="B168" s="699">
        <f t="shared" si="4"/>
        <v>159</v>
      </c>
      <c r="C168" s="700"/>
      <c r="D168" s="745" t="s">
        <v>381</v>
      </c>
      <c r="E168" s="746"/>
      <c r="F168" s="746"/>
      <c r="G168" s="746"/>
      <c r="H168" s="746"/>
      <c r="I168" s="746"/>
      <c r="J168" s="746"/>
      <c r="K168" s="746"/>
      <c r="L168" s="746"/>
      <c r="M168" s="746"/>
      <c r="N168" s="746"/>
      <c r="O168" s="746"/>
      <c r="P168" s="746"/>
      <c r="Q168" s="746"/>
      <c r="R168" s="746"/>
      <c r="S168" s="747"/>
      <c r="T168" s="323"/>
      <c r="U168" s="323"/>
      <c r="V168" s="350"/>
      <c r="W168" s="470"/>
      <c r="X168" s="521"/>
      <c r="Y168" s="447">
        <f t="shared" si="5"/>
        <v>0</v>
      </c>
      <c r="Z168" s="622">
        <f>IF(Alapadatok!$B$16=1,'3.1.2 Költségvetés'!Y168-'3.1.2 Költségvetés'!V168,'3.1.2 Költségvetés'!Y168-'3.1.2 Költségvetés'!U168)</f>
        <v>0</v>
      </c>
      <c r="AA168" s="560" t="str">
        <f>IF(Alapadatok!$B$16=1,IF(V168=0,"-",ROUND((Y168-V168)/V168,4)),IF(U168=0,"-",ROUND((Y168-U168)/U168,4)))</f>
        <v>-</v>
      </c>
      <c r="AB168" s="543"/>
      <c r="AC168" s="294" t="s">
        <v>265</v>
      </c>
    </row>
    <row r="169" spans="1:29" s="295" customFormat="1" ht="18" customHeight="1">
      <c r="A169" s="292"/>
      <c r="B169" s="787">
        <f t="shared" si="4"/>
        <v>160</v>
      </c>
      <c r="C169" s="788"/>
      <c r="D169" s="780" t="s">
        <v>754</v>
      </c>
      <c r="E169" s="781"/>
      <c r="F169" s="781"/>
      <c r="G169" s="781"/>
      <c r="H169" s="781"/>
      <c r="I169" s="781"/>
      <c r="J169" s="781"/>
      <c r="K169" s="781"/>
      <c r="L169" s="781"/>
      <c r="M169" s="781"/>
      <c r="N169" s="781"/>
      <c r="O169" s="781"/>
      <c r="P169" s="781"/>
      <c r="Q169" s="781"/>
      <c r="R169" s="781"/>
      <c r="S169" s="782"/>
      <c r="T169" s="340">
        <f>SUM(T170:T174)</f>
        <v>0</v>
      </c>
      <c r="U169" s="340">
        <f>SUM(U170:U174)</f>
        <v>0</v>
      </c>
      <c r="V169" s="352">
        <f>SUM(V170:V174)</f>
        <v>0</v>
      </c>
      <c r="W169" s="478">
        <f>SUM(W170:W174)</f>
        <v>0</v>
      </c>
      <c r="X169" s="535">
        <f>SUM(X170:X174)</f>
        <v>0</v>
      </c>
      <c r="Y169" s="450">
        <f t="shared" si="5"/>
        <v>0</v>
      </c>
      <c r="Z169" s="625">
        <f>IF(Alapadatok!$B$16=1,'3.1.2 Költségvetés'!Y169-'3.1.2 Költségvetés'!V169,'3.1.2 Költségvetés'!Y169-'3.1.2 Költségvetés'!U169)</f>
        <v>0</v>
      </c>
      <c r="AA169" s="563" t="str">
        <f>IF(Alapadatok!$B$16=1,IF(V169=0,"-",ROUND((Y169-V169)/V169,4)),IF(U169=0,"-",ROUND((Y169-U169)/U169,4)))</f>
        <v>-</v>
      </c>
      <c r="AB169" s="543"/>
      <c r="AC169" s="294" t="s">
        <v>266</v>
      </c>
    </row>
    <row r="170" spans="1:29" s="295" customFormat="1" ht="18" customHeight="1">
      <c r="A170" s="292"/>
      <c r="B170" s="699">
        <f t="shared" si="4"/>
        <v>161</v>
      </c>
      <c r="C170" s="700"/>
      <c r="D170" s="745" t="s">
        <v>382</v>
      </c>
      <c r="E170" s="746"/>
      <c r="F170" s="746"/>
      <c r="G170" s="746"/>
      <c r="H170" s="746"/>
      <c r="I170" s="746"/>
      <c r="J170" s="746"/>
      <c r="K170" s="746"/>
      <c r="L170" s="746"/>
      <c r="M170" s="746"/>
      <c r="N170" s="746"/>
      <c r="O170" s="746"/>
      <c r="P170" s="746"/>
      <c r="Q170" s="746"/>
      <c r="R170" s="746"/>
      <c r="S170" s="747"/>
      <c r="T170" s="323"/>
      <c r="U170" s="323"/>
      <c r="V170" s="350"/>
      <c r="W170" s="470"/>
      <c r="X170" s="521"/>
      <c r="Y170" s="447">
        <f t="shared" si="5"/>
        <v>0</v>
      </c>
      <c r="Z170" s="622">
        <f>IF(Alapadatok!$B$16=1,'3.1.2 Költségvetés'!Y170-'3.1.2 Költségvetés'!V170,'3.1.2 Költségvetés'!Y170-'3.1.2 Költségvetés'!U170)</f>
        <v>0</v>
      </c>
      <c r="AA170" s="560" t="str">
        <f>IF(Alapadatok!$B$16=1,IF(V170=0,"-",ROUND((Y170-V170)/V170,4)),IF(U170=0,"-",ROUND((Y170-U170)/U170,4)))</f>
        <v>-</v>
      </c>
      <c r="AB170" s="543" t="s">
        <v>737</v>
      </c>
      <c r="AC170" s="294" t="s">
        <v>267</v>
      </c>
    </row>
    <row r="171" spans="1:29" s="295" customFormat="1" ht="18" customHeight="1">
      <c r="A171" s="292"/>
      <c r="B171" s="699">
        <f t="shared" si="4"/>
        <v>162</v>
      </c>
      <c r="C171" s="700"/>
      <c r="D171" s="745" t="s">
        <v>383</v>
      </c>
      <c r="E171" s="746"/>
      <c r="F171" s="746"/>
      <c r="G171" s="746"/>
      <c r="H171" s="746"/>
      <c r="I171" s="746"/>
      <c r="J171" s="746"/>
      <c r="K171" s="746"/>
      <c r="L171" s="746"/>
      <c r="M171" s="746"/>
      <c r="N171" s="746"/>
      <c r="O171" s="746"/>
      <c r="P171" s="746"/>
      <c r="Q171" s="746"/>
      <c r="R171" s="746"/>
      <c r="S171" s="747"/>
      <c r="T171" s="323"/>
      <c r="U171" s="323"/>
      <c r="V171" s="350"/>
      <c r="W171" s="470"/>
      <c r="X171" s="521"/>
      <c r="Y171" s="447">
        <f t="shared" si="5"/>
        <v>0</v>
      </c>
      <c r="Z171" s="622">
        <f>IF(Alapadatok!$B$16=1,'3.1.2 Költségvetés'!Y171-'3.1.2 Költségvetés'!V171,'3.1.2 Költségvetés'!Y171-'3.1.2 Költségvetés'!U171)</f>
        <v>0</v>
      </c>
      <c r="AA171" s="560" t="str">
        <f>IF(Alapadatok!$B$16=1,IF(V171=0,"-",ROUND((Y171-V171)/V171,4)),IF(U171=0,"-",ROUND((Y171-U171)/U171,4)))</f>
        <v>-</v>
      </c>
      <c r="AB171" s="543" t="s">
        <v>738</v>
      </c>
      <c r="AC171" s="294" t="s">
        <v>269</v>
      </c>
    </row>
    <row r="172" spans="1:29" s="295" customFormat="1" ht="18" customHeight="1">
      <c r="A172" s="292"/>
      <c r="B172" s="699">
        <f t="shared" si="4"/>
        <v>163</v>
      </c>
      <c r="C172" s="700"/>
      <c r="D172" s="745" t="s">
        <v>384</v>
      </c>
      <c r="E172" s="746"/>
      <c r="F172" s="746"/>
      <c r="G172" s="746"/>
      <c r="H172" s="746"/>
      <c r="I172" s="746"/>
      <c r="J172" s="746"/>
      <c r="K172" s="746"/>
      <c r="L172" s="746"/>
      <c r="M172" s="746"/>
      <c r="N172" s="746"/>
      <c r="O172" s="746"/>
      <c r="P172" s="746"/>
      <c r="Q172" s="746"/>
      <c r="R172" s="746"/>
      <c r="S172" s="747"/>
      <c r="T172" s="323"/>
      <c r="U172" s="323"/>
      <c r="V172" s="350"/>
      <c r="W172" s="470"/>
      <c r="X172" s="521"/>
      <c r="Y172" s="447">
        <f t="shared" si="5"/>
        <v>0</v>
      </c>
      <c r="Z172" s="622">
        <f>IF(Alapadatok!$B$16=1,'3.1.2 Költségvetés'!Y172-'3.1.2 Költségvetés'!V172,'3.1.2 Költségvetés'!Y172-'3.1.2 Költségvetés'!U172)</f>
        <v>0</v>
      </c>
      <c r="AA172" s="560" t="str">
        <f>IF(Alapadatok!$B$16=1,IF(V172=0,"-",ROUND((Y172-V172)/V172,4)),IF(U172=0,"-",ROUND((Y172-U172)/U172,4)))</f>
        <v>-</v>
      </c>
      <c r="AB172" s="543"/>
      <c r="AC172" s="294" t="s">
        <v>268</v>
      </c>
    </row>
    <row r="173" spans="1:29" s="295" customFormat="1" ht="27" customHeight="1">
      <c r="A173" s="292"/>
      <c r="B173" s="699">
        <f t="shared" si="4"/>
        <v>164</v>
      </c>
      <c r="C173" s="700"/>
      <c r="D173" s="745" t="s">
        <v>385</v>
      </c>
      <c r="E173" s="746"/>
      <c r="F173" s="746"/>
      <c r="G173" s="746"/>
      <c r="H173" s="746"/>
      <c r="I173" s="746"/>
      <c r="J173" s="746"/>
      <c r="K173" s="746"/>
      <c r="L173" s="746"/>
      <c r="M173" s="746"/>
      <c r="N173" s="746"/>
      <c r="O173" s="746"/>
      <c r="P173" s="746"/>
      <c r="Q173" s="746"/>
      <c r="R173" s="746"/>
      <c r="S173" s="747"/>
      <c r="T173" s="323"/>
      <c r="U173" s="323"/>
      <c r="V173" s="350"/>
      <c r="W173" s="470"/>
      <c r="X173" s="521"/>
      <c r="Y173" s="447">
        <f t="shared" si="5"/>
        <v>0</v>
      </c>
      <c r="Z173" s="622">
        <f>IF(Alapadatok!$B$16=1,'3.1.2 Költségvetés'!Y173-'3.1.2 Költségvetés'!V173,'3.1.2 Költségvetés'!Y173-'3.1.2 Költségvetés'!U173)</f>
        <v>0</v>
      </c>
      <c r="AA173" s="560" t="str">
        <f>IF(Alapadatok!$B$16=1,IF(V173=0,"-",ROUND((Y173-V173)/V173,4)),IF(U173=0,"-",ROUND((Y173-U173)/U173,4)))</f>
        <v>-</v>
      </c>
      <c r="AB173" s="543" t="s">
        <v>559</v>
      </c>
      <c r="AC173" s="294" t="s">
        <v>270</v>
      </c>
    </row>
    <row r="174" spans="1:29" s="295" customFormat="1" ht="33" customHeight="1">
      <c r="A174" s="292"/>
      <c r="B174" s="699">
        <f t="shared" si="4"/>
        <v>165</v>
      </c>
      <c r="C174" s="700"/>
      <c r="D174" s="745" t="s">
        <v>386</v>
      </c>
      <c r="E174" s="746"/>
      <c r="F174" s="746"/>
      <c r="G174" s="746"/>
      <c r="H174" s="746"/>
      <c r="I174" s="746"/>
      <c r="J174" s="746"/>
      <c r="K174" s="746"/>
      <c r="L174" s="746"/>
      <c r="M174" s="746"/>
      <c r="N174" s="746"/>
      <c r="O174" s="746"/>
      <c r="P174" s="746"/>
      <c r="Q174" s="746"/>
      <c r="R174" s="746"/>
      <c r="S174" s="747"/>
      <c r="T174" s="323"/>
      <c r="U174" s="323"/>
      <c r="V174" s="350"/>
      <c r="W174" s="470"/>
      <c r="X174" s="521"/>
      <c r="Y174" s="447">
        <f t="shared" si="5"/>
        <v>0</v>
      </c>
      <c r="Z174" s="622">
        <f>IF(Alapadatok!$B$16=1,'3.1.2 Költségvetés'!Y174-'3.1.2 Költségvetés'!V174,'3.1.2 Költségvetés'!Y174-'3.1.2 Költségvetés'!U174)</f>
        <v>0</v>
      </c>
      <c r="AA174" s="560" t="str">
        <f>IF(Alapadatok!$B$16=1,IF(V174=0,"-",ROUND((Y174-V174)/V174,4)),IF(U174=0,"-",ROUND((Y174-U174)/U174,4)))</f>
        <v>-</v>
      </c>
      <c r="AB174" s="543" t="s">
        <v>560</v>
      </c>
      <c r="AC174" s="290" t="s">
        <v>271</v>
      </c>
    </row>
    <row r="175" spans="1:29" ht="18" customHeight="1">
      <c r="A175" s="279"/>
      <c r="B175" s="705">
        <f t="shared" si="4"/>
        <v>166</v>
      </c>
      <c r="C175" s="706"/>
      <c r="D175" s="786" t="s">
        <v>786</v>
      </c>
      <c r="E175" s="786"/>
      <c r="F175" s="786"/>
      <c r="G175" s="786"/>
      <c r="H175" s="786"/>
      <c r="I175" s="786"/>
      <c r="J175" s="786"/>
      <c r="K175" s="786"/>
      <c r="L175" s="786"/>
      <c r="M175" s="786"/>
      <c r="N175" s="786"/>
      <c r="O175" s="786"/>
      <c r="P175" s="786"/>
      <c r="Q175" s="786"/>
      <c r="R175" s="786"/>
      <c r="S175" s="786"/>
      <c r="T175" s="309">
        <f>SUM(T176:T176,T181)</f>
        <v>0</v>
      </c>
      <c r="U175" s="309">
        <f>SUM(U176:U176,U181)</f>
        <v>0</v>
      </c>
      <c r="V175" s="353">
        <f>SUM(V176:V176,V181)</f>
        <v>0</v>
      </c>
      <c r="W175" s="477">
        <f>SUM(W176:W176,W181)</f>
        <v>0</v>
      </c>
      <c r="X175" s="532">
        <f>SUM(X176:X176,X181)</f>
        <v>0</v>
      </c>
      <c r="Y175" s="457">
        <f t="shared" si="5"/>
        <v>0</v>
      </c>
      <c r="Z175" s="636">
        <f>IF(Alapadatok!$B$16=1,'3.1.2 Költségvetés'!Y175-'3.1.2 Költségvetés'!V175,'3.1.2 Költségvetés'!Y175-'3.1.2 Költségvetés'!U175)</f>
        <v>0</v>
      </c>
      <c r="AA175" s="573" t="str">
        <f>IF(Alapadatok!$B$16=1,IF(V175=0,"-",ROUND((Y175-V175)/V175,4)),IF(U175=0,"-",ROUND((Y175-U175)/U175,4)))</f>
        <v>-</v>
      </c>
      <c r="AB175" s="496"/>
      <c r="AC175" s="283"/>
    </row>
    <row r="176" spans="1:29" s="295" customFormat="1" ht="27" customHeight="1">
      <c r="A176" s="292"/>
      <c r="B176" s="726">
        <f t="shared" si="4"/>
        <v>167</v>
      </c>
      <c r="C176" s="727"/>
      <c r="D176" s="901" t="s">
        <v>755</v>
      </c>
      <c r="E176" s="902"/>
      <c r="F176" s="902"/>
      <c r="G176" s="902"/>
      <c r="H176" s="902"/>
      <c r="I176" s="902"/>
      <c r="J176" s="902"/>
      <c r="K176" s="902"/>
      <c r="L176" s="902"/>
      <c r="M176" s="902"/>
      <c r="N176" s="902"/>
      <c r="O176" s="902"/>
      <c r="P176" s="902"/>
      <c r="Q176" s="902"/>
      <c r="R176" s="902"/>
      <c r="S176" s="903"/>
      <c r="T176" s="340">
        <f>SUM(T177:T180)</f>
        <v>0</v>
      </c>
      <c r="U176" s="340">
        <f>SUM(U177:U180)</f>
        <v>0</v>
      </c>
      <c r="V176" s="352">
        <f>SUM(V177:V180)</f>
        <v>0</v>
      </c>
      <c r="W176" s="478">
        <f>SUM(W177:W180)</f>
        <v>0</v>
      </c>
      <c r="X176" s="535">
        <f>SUM(X177:X180)</f>
        <v>0</v>
      </c>
      <c r="Y176" s="450">
        <f t="shared" si="5"/>
        <v>0</v>
      </c>
      <c r="Z176" s="625">
        <f>IF(Alapadatok!$B$16=1,'3.1.2 Költségvetés'!Y176-'3.1.2 Költségvetés'!V176,'3.1.2 Költségvetés'!Y176-'3.1.2 Költségvetés'!U176)</f>
        <v>0</v>
      </c>
      <c r="AA176" s="563" t="str">
        <f>IF(Alapadatok!$B$16=1,IF(V176=0,"-",ROUND((Y176-V176)/V176,4)),IF(U176=0,"-",ROUND((Y176-U176)/U176,4)))</f>
        <v>-</v>
      </c>
      <c r="AB176" s="543"/>
      <c r="AC176" s="294"/>
    </row>
    <row r="177" spans="1:29" s="295" customFormat="1" ht="27" customHeight="1">
      <c r="A177" s="292"/>
      <c r="B177" s="699">
        <f t="shared" si="4"/>
        <v>168</v>
      </c>
      <c r="C177" s="700"/>
      <c r="D177" s="745" t="s">
        <v>75</v>
      </c>
      <c r="E177" s="746"/>
      <c r="F177" s="746"/>
      <c r="G177" s="746"/>
      <c r="H177" s="746"/>
      <c r="I177" s="746"/>
      <c r="J177" s="746"/>
      <c r="K177" s="746"/>
      <c r="L177" s="746"/>
      <c r="M177" s="746"/>
      <c r="N177" s="746"/>
      <c r="O177" s="746"/>
      <c r="P177" s="746"/>
      <c r="Q177" s="746"/>
      <c r="R177" s="746"/>
      <c r="S177" s="747"/>
      <c r="T177" s="323"/>
      <c r="U177" s="323"/>
      <c r="V177" s="350"/>
      <c r="W177" s="470"/>
      <c r="X177" s="521"/>
      <c r="Y177" s="447">
        <f t="shared" si="5"/>
        <v>0</v>
      </c>
      <c r="Z177" s="622">
        <f>IF(Alapadatok!$B$16=1,'3.1.2 Költségvetés'!Y177-'3.1.2 Költségvetés'!V177,'3.1.2 Költségvetés'!Y177-'3.1.2 Költségvetés'!U177)</f>
        <v>0</v>
      </c>
      <c r="AA177" s="560" t="str">
        <f>IF(Alapadatok!$B$16=1,IF(V177=0,"-",ROUND((Y177-V177)/V177,4)),IF(U177=0,"-",ROUND((Y177-U177)/U177,4)))</f>
        <v>-</v>
      </c>
      <c r="AB177" s="543" t="s">
        <v>561</v>
      </c>
      <c r="AC177" s="294"/>
    </row>
    <row r="178" spans="1:29" s="295" customFormat="1" ht="27" customHeight="1">
      <c r="A178" s="292"/>
      <c r="B178" s="699">
        <f t="shared" si="4"/>
        <v>169</v>
      </c>
      <c r="C178" s="700"/>
      <c r="D178" s="745" t="s">
        <v>387</v>
      </c>
      <c r="E178" s="746"/>
      <c r="F178" s="746"/>
      <c r="G178" s="746"/>
      <c r="H178" s="746"/>
      <c r="I178" s="746"/>
      <c r="J178" s="746"/>
      <c r="K178" s="746"/>
      <c r="L178" s="746"/>
      <c r="M178" s="746"/>
      <c r="N178" s="746"/>
      <c r="O178" s="746"/>
      <c r="P178" s="746"/>
      <c r="Q178" s="746"/>
      <c r="R178" s="746"/>
      <c r="S178" s="747"/>
      <c r="T178" s="323"/>
      <c r="U178" s="323"/>
      <c r="V178" s="350"/>
      <c r="W178" s="470"/>
      <c r="X178" s="521"/>
      <c r="Y178" s="447">
        <f t="shared" si="5"/>
        <v>0</v>
      </c>
      <c r="Z178" s="622">
        <f>IF(Alapadatok!$B$16=1,'3.1.2 Költségvetés'!Y178-'3.1.2 Költségvetés'!V178,'3.1.2 Költségvetés'!Y178-'3.1.2 Költségvetés'!U178)</f>
        <v>0</v>
      </c>
      <c r="AA178" s="560" t="str">
        <f>IF(Alapadatok!$B$16=1,IF(V178=0,"-",ROUND((Y178-V178)/V178,4)),IF(U178=0,"-",ROUND((Y178-U178)/U178,4)))</f>
        <v>-</v>
      </c>
      <c r="AB178" s="543"/>
      <c r="AC178" s="294"/>
    </row>
    <row r="179" spans="1:29" s="295" customFormat="1" ht="27" customHeight="1">
      <c r="A179" s="292"/>
      <c r="B179" s="699">
        <f t="shared" si="4"/>
        <v>170</v>
      </c>
      <c r="C179" s="700"/>
      <c r="D179" s="745" t="s">
        <v>388</v>
      </c>
      <c r="E179" s="746"/>
      <c r="F179" s="746"/>
      <c r="G179" s="746"/>
      <c r="H179" s="746"/>
      <c r="I179" s="746"/>
      <c r="J179" s="746"/>
      <c r="K179" s="746"/>
      <c r="L179" s="746"/>
      <c r="M179" s="746"/>
      <c r="N179" s="746"/>
      <c r="O179" s="746"/>
      <c r="P179" s="746"/>
      <c r="Q179" s="746"/>
      <c r="R179" s="746"/>
      <c r="S179" s="747"/>
      <c r="T179" s="323"/>
      <c r="U179" s="323"/>
      <c r="V179" s="350"/>
      <c r="W179" s="470"/>
      <c r="X179" s="521"/>
      <c r="Y179" s="447">
        <f t="shared" si="5"/>
        <v>0</v>
      </c>
      <c r="Z179" s="622">
        <f>IF(Alapadatok!$B$16=1,'3.1.2 Költségvetés'!Y179-'3.1.2 Költségvetés'!V179,'3.1.2 Költségvetés'!Y179-'3.1.2 Költségvetés'!U179)</f>
        <v>0</v>
      </c>
      <c r="AA179" s="560" t="str">
        <f>IF(Alapadatok!$B$16=1,IF(V179=0,"-",ROUND((Y179-V179)/V179,4)),IF(U179=0,"-",ROUND((Y179-U179)/U179,4)))</f>
        <v>-</v>
      </c>
      <c r="AB179" s="543"/>
      <c r="AC179" s="294"/>
    </row>
    <row r="180" spans="1:29" s="295" customFormat="1" ht="27" customHeight="1">
      <c r="A180" s="292"/>
      <c r="B180" s="699">
        <f t="shared" si="4"/>
        <v>171</v>
      </c>
      <c r="C180" s="700"/>
      <c r="D180" s="745" t="s">
        <v>416</v>
      </c>
      <c r="E180" s="746"/>
      <c r="F180" s="746"/>
      <c r="G180" s="746"/>
      <c r="H180" s="746"/>
      <c r="I180" s="746"/>
      <c r="J180" s="746"/>
      <c r="K180" s="746"/>
      <c r="L180" s="746"/>
      <c r="M180" s="746"/>
      <c r="N180" s="746"/>
      <c r="O180" s="746"/>
      <c r="P180" s="746"/>
      <c r="Q180" s="746"/>
      <c r="R180" s="746"/>
      <c r="S180" s="747"/>
      <c r="T180" s="323"/>
      <c r="U180" s="323"/>
      <c r="V180" s="350"/>
      <c r="W180" s="470"/>
      <c r="X180" s="521"/>
      <c r="Y180" s="447">
        <f t="shared" si="5"/>
        <v>0</v>
      </c>
      <c r="Z180" s="622">
        <f>IF(Alapadatok!$B$16=1,'3.1.2 Költségvetés'!Y180-'3.1.2 Költségvetés'!V180,'3.1.2 Költségvetés'!Y180-'3.1.2 Költségvetés'!U180)</f>
        <v>0</v>
      </c>
      <c r="AA180" s="560" t="str">
        <f>IF(Alapadatok!$B$16=1,IF(V180=0,"-",ROUND((Y180-V180)/V180,4)),IF(U180=0,"-",ROUND((Y180-U180)/U180,4)))</f>
        <v>-</v>
      </c>
      <c r="AB180" s="543"/>
      <c r="AC180" s="294"/>
    </row>
    <row r="181" spans="1:29" s="295" customFormat="1" ht="27" customHeight="1">
      <c r="A181" s="292"/>
      <c r="B181" s="726">
        <f t="shared" si="4"/>
        <v>172</v>
      </c>
      <c r="C181" s="727"/>
      <c r="D181" s="901" t="s">
        <v>756</v>
      </c>
      <c r="E181" s="902"/>
      <c r="F181" s="902"/>
      <c r="G181" s="902"/>
      <c r="H181" s="902"/>
      <c r="I181" s="902"/>
      <c r="J181" s="902"/>
      <c r="K181" s="902"/>
      <c r="L181" s="902"/>
      <c r="M181" s="902"/>
      <c r="N181" s="902"/>
      <c r="O181" s="902"/>
      <c r="P181" s="902"/>
      <c r="Q181" s="902"/>
      <c r="R181" s="902"/>
      <c r="S181" s="903"/>
      <c r="T181" s="340">
        <f>SUM(T182,T188,T193)</f>
        <v>0</v>
      </c>
      <c r="U181" s="340">
        <f>SUM(U182,U188,U193)</f>
        <v>0</v>
      </c>
      <c r="V181" s="352">
        <f>SUM(V182,V188,V193)</f>
        <v>0</v>
      </c>
      <c r="W181" s="478">
        <f>SUM(W182,W188,W193)</f>
        <v>0</v>
      </c>
      <c r="X181" s="535">
        <f>SUM(X182,X188,X193)</f>
        <v>0</v>
      </c>
      <c r="Y181" s="450">
        <f t="shared" si="5"/>
        <v>0</v>
      </c>
      <c r="Z181" s="625">
        <f>IF(Alapadatok!$B$16=1,'3.1.2 Költségvetés'!Y181-'3.1.2 Költségvetés'!V181,'3.1.2 Költségvetés'!Y181-'3.1.2 Költségvetés'!U181)</f>
        <v>0</v>
      </c>
      <c r="AA181" s="563" t="str">
        <f>IF(Alapadatok!$B$16=1,IF(V181=0,"-",ROUND((Y181-V181)/V181,4)),IF(U181=0,"-",ROUND((Y181-U181)/U181,4)))</f>
        <v>-</v>
      </c>
      <c r="AB181" s="543"/>
      <c r="AC181" s="294"/>
    </row>
    <row r="182" spans="1:29" s="295" customFormat="1" ht="27" customHeight="1">
      <c r="A182" s="292"/>
      <c r="B182" s="703">
        <f t="shared" si="4"/>
        <v>173</v>
      </c>
      <c r="C182" s="704"/>
      <c r="D182" s="910" t="s">
        <v>757</v>
      </c>
      <c r="E182" s="911"/>
      <c r="F182" s="911"/>
      <c r="G182" s="911"/>
      <c r="H182" s="911"/>
      <c r="I182" s="911"/>
      <c r="J182" s="911"/>
      <c r="K182" s="911"/>
      <c r="L182" s="911"/>
      <c r="M182" s="911"/>
      <c r="N182" s="911"/>
      <c r="O182" s="911"/>
      <c r="P182" s="911"/>
      <c r="Q182" s="911"/>
      <c r="R182" s="911"/>
      <c r="S182" s="912"/>
      <c r="T182" s="323">
        <f>SUM(T187,T183)</f>
        <v>0</v>
      </c>
      <c r="U182" s="323">
        <f>SUM(U187,U183)</f>
        <v>0</v>
      </c>
      <c r="V182" s="351">
        <f>SUM(V187,V183)</f>
        <v>0</v>
      </c>
      <c r="W182" s="476">
        <f>SUM(W187,W183)</f>
        <v>0</v>
      </c>
      <c r="X182" s="528">
        <f>SUM(X187,X183)</f>
        <v>0</v>
      </c>
      <c r="Y182" s="447">
        <f t="shared" si="5"/>
        <v>0</v>
      </c>
      <c r="Z182" s="622">
        <f>IF(Alapadatok!$B$16=1,'3.1.2 Költségvetés'!Y182-'3.1.2 Költségvetés'!V182,'3.1.2 Költségvetés'!Y182-'3.1.2 Költségvetés'!U182)</f>
        <v>0</v>
      </c>
      <c r="AA182" s="560" t="str">
        <f>IF(Alapadatok!$B$16=1,IF(V182=0,"-",ROUND((Y182-V182)/V182,4)),IF(U182=0,"-",ROUND((Y182-U182)/U182,4)))</f>
        <v>-</v>
      </c>
      <c r="AB182" s="543"/>
      <c r="AC182" s="294"/>
    </row>
    <row r="183" spans="1:29" s="295" customFormat="1" ht="27" customHeight="1">
      <c r="A183" s="292"/>
      <c r="B183" s="703">
        <f t="shared" si="4"/>
        <v>174</v>
      </c>
      <c r="C183" s="704"/>
      <c r="D183" s="814" t="s">
        <v>758</v>
      </c>
      <c r="E183" s="815"/>
      <c r="F183" s="815"/>
      <c r="G183" s="815"/>
      <c r="H183" s="815"/>
      <c r="I183" s="815"/>
      <c r="J183" s="815"/>
      <c r="K183" s="815"/>
      <c r="L183" s="815"/>
      <c r="M183" s="815"/>
      <c r="N183" s="815"/>
      <c r="O183" s="815"/>
      <c r="P183" s="815"/>
      <c r="Q183" s="815"/>
      <c r="R183" s="815"/>
      <c r="S183" s="816"/>
      <c r="T183" s="323">
        <f>SUM(T184:T186)</f>
        <v>0</v>
      </c>
      <c r="U183" s="323">
        <f>SUM(U184:U186)</f>
        <v>0</v>
      </c>
      <c r="V183" s="351">
        <f>SUM(V184:V186)</f>
        <v>0</v>
      </c>
      <c r="W183" s="476">
        <f>SUM(W184:W186)</f>
        <v>0</v>
      </c>
      <c r="X183" s="528">
        <f>SUM(X184:X186)</f>
        <v>0</v>
      </c>
      <c r="Y183" s="447">
        <f t="shared" si="5"/>
        <v>0</v>
      </c>
      <c r="Z183" s="622">
        <f>IF(Alapadatok!$B$16=1,'3.1.2 Költségvetés'!Y183-'3.1.2 Költségvetés'!V183,'3.1.2 Költségvetés'!Y183-'3.1.2 Költségvetés'!U183)</f>
        <v>0</v>
      </c>
      <c r="AA183" s="560" t="str">
        <f>IF(Alapadatok!$B$16=1,IF(V183=0,"-",ROUND((Y183-V183)/V183,4)),IF(U183=0,"-",ROUND((Y183-U183)/U183,4)))</f>
        <v>-</v>
      </c>
      <c r="AB183" s="543"/>
      <c r="AC183" s="294"/>
    </row>
    <row r="184" spans="1:29" s="295" customFormat="1" ht="27" customHeight="1">
      <c r="A184" s="292"/>
      <c r="B184" s="699">
        <f t="shared" si="4"/>
        <v>175</v>
      </c>
      <c r="C184" s="700"/>
      <c r="D184" s="775" t="s">
        <v>389</v>
      </c>
      <c r="E184" s="776"/>
      <c r="F184" s="776"/>
      <c r="G184" s="776"/>
      <c r="H184" s="776"/>
      <c r="I184" s="776"/>
      <c r="J184" s="776"/>
      <c r="K184" s="776"/>
      <c r="L184" s="776"/>
      <c r="M184" s="776"/>
      <c r="N184" s="776"/>
      <c r="O184" s="776"/>
      <c r="P184" s="776"/>
      <c r="Q184" s="776"/>
      <c r="R184" s="776"/>
      <c r="S184" s="777"/>
      <c r="T184" s="323"/>
      <c r="U184" s="323"/>
      <c r="V184" s="350"/>
      <c r="W184" s="470"/>
      <c r="X184" s="521"/>
      <c r="Y184" s="447">
        <f t="shared" si="5"/>
        <v>0</v>
      </c>
      <c r="Z184" s="622">
        <f>IF(Alapadatok!$B$16=1,'3.1.2 Költségvetés'!Y184-'3.1.2 Költségvetés'!V184,'3.1.2 Költségvetés'!Y184-'3.1.2 Költségvetés'!U184)</f>
        <v>0</v>
      </c>
      <c r="AA184" s="560" t="str">
        <f>IF(Alapadatok!$B$16=1,IF(V184=0,"-",ROUND((Y184-V184)/V184,4)),IF(U184=0,"-",ROUND((Y184-U184)/U184,4)))</f>
        <v>-</v>
      </c>
      <c r="AB184" s="543" t="s">
        <v>576</v>
      </c>
      <c r="AC184" s="294"/>
    </row>
    <row r="185" spans="1:29" s="295" customFormat="1" ht="27" customHeight="1">
      <c r="A185" s="292"/>
      <c r="B185" s="711">
        <f t="shared" si="4"/>
        <v>176</v>
      </c>
      <c r="C185" s="700"/>
      <c r="D185" s="913" t="s">
        <v>685</v>
      </c>
      <c r="E185" s="776"/>
      <c r="F185" s="776"/>
      <c r="G185" s="776"/>
      <c r="H185" s="776"/>
      <c r="I185" s="776"/>
      <c r="J185" s="776"/>
      <c r="K185" s="776"/>
      <c r="L185" s="776"/>
      <c r="M185" s="776"/>
      <c r="N185" s="776"/>
      <c r="O185" s="776"/>
      <c r="P185" s="776"/>
      <c r="Q185" s="776"/>
      <c r="R185" s="776"/>
      <c r="S185" s="777"/>
      <c r="T185" s="323"/>
      <c r="U185" s="323"/>
      <c r="V185" s="350"/>
      <c r="W185" s="470"/>
      <c r="X185" s="521"/>
      <c r="Y185" s="447">
        <f t="shared" si="5"/>
        <v>0</v>
      </c>
      <c r="Z185" s="622">
        <f>IF(Alapadatok!$B$16=1,'3.1.2 Költségvetés'!Y185-'3.1.2 Költségvetés'!V185,'3.1.2 Költségvetés'!Y185-'3.1.2 Költségvetés'!U185)</f>
        <v>0</v>
      </c>
      <c r="AA185" s="560" t="str">
        <f>IF(Alapadatok!$B$16=1,IF(V185=0,"-",ROUND((Y185-V185)/V185,4)),IF(U185=0,"-",ROUND((Y185-U185)/U185,4)))</f>
        <v>-</v>
      </c>
      <c r="AB185" s="543" t="s">
        <v>577</v>
      </c>
      <c r="AC185" s="294"/>
    </row>
    <row r="186" spans="1:29" s="295" customFormat="1" ht="27" customHeight="1">
      <c r="A186" s="292"/>
      <c r="B186" s="699">
        <f t="shared" si="4"/>
        <v>177</v>
      </c>
      <c r="C186" s="700"/>
      <c r="D186" s="775" t="s">
        <v>390</v>
      </c>
      <c r="E186" s="776"/>
      <c r="F186" s="776"/>
      <c r="G186" s="776"/>
      <c r="H186" s="776"/>
      <c r="I186" s="776"/>
      <c r="J186" s="776"/>
      <c r="K186" s="776"/>
      <c r="L186" s="776"/>
      <c r="M186" s="776"/>
      <c r="N186" s="776"/>
      <c r="O186" s="776"/>
      <c r="P186" s="776"/>
      <c r="Q186" s="776"/>
      <c r="R186" s="776"/>
      <c r="S186" s="777"/>
      <c r="T186" s="323"/>
      <c r="U186" s="323"/>
      <c r="V186" s="350"/>
      <c r="W186" s="470"/>
      <c r="X186" s="521"/>
      <c r="Y186" s="447">
        <f t="shared" si="5"/>
        <v>0</v>
      </c>
      <c r="Z186" s="622">
        <f>IF(Alapadatok!$B$16=1,'3.1.2 Költségvetés'!Y186-'3.1.2 Költségvetés'!V186,'3.1.2 Költségvetés'!Y186-'3.1.2 Költségvetés'!U186)</f>
        <v>0</v>
      </c>
      <c r="AA186" s="560" t="str">
        <f>IF(Alapadatok!$B$16=1,IF(V186=0,"-",ROUND((Y186-V186)/V186,4)),IF(U186=0,"-",ROUND((Y186-U186)/U186,4)))</f>
        <v>-</v>
      </c>
      <c r="AB186" s="543" t="s">
        <v>578</v>
      </c>
      <c r="AC186" s="294"/>
    </row>
    <row r="187" spans="1:29" s="295" customFormat="1" ht="27" customHeight="1">
      <c r="A187" s="292"/>
      <c r="B187" s="699">
        <f t="shared" si="4"/>
        <v>178</v>
      </c>
      <c r="C187" s="700"/>
      <c r="D187" s="745" t="s">
        <v>391</v>
      </c>
      <c r="E187" s="746"/>
      <c r="F187" s="746"/>
      <c r="G187" s="746"/>
      <c r="H187" s="746"/>
      <c r="I187" s="746"/>
      <c r="J187" s="746"/>
      <c r="K187" s="746"/>
      <c r="L187" s="746"/>
      <c r="M187" s="746"/>
      <c r="N187" s="746"/>
      <c r="O187" s="746"/>
      <c r="P187" s="746"/>
      <c r="Q187" s="746"/>
      <c r="R187" s="746"/>
      <c r="S187" s="747"/>
      <c r="T187" s="323"/>
      <c r="U187" s="323"/>
      <c r="V187" s="350"/>
      <c r="W187" s="470"/>
      <c r="X187" s="521"/>
      <c r="Y187" s="447">
        <f t="shared" si="5"/>
        <v>0</v>
      </c>
      <c r="Z187" s="622">
        <f>IF(Alapadatok!$B$16=1,'3.1.2 Költségvetés'!Y187-'3.1.2 Költségvetés'!V187,'3.1.2 Költségvetés'!Y187-'3.1.2 Költségvetés'!U187)</f>
        <v>0</v>
      </c>
      <c r="AA187" s="560" t="str">
        <f>IF(Alapadatok!$B$16=1,IF(V187=0,"-",ROUND((Y187-V187)/V187,4)),IF(U187=0,"-",ROUND((Y187-U187)/U187,4)))</f>
        <v>-</v>
      </c>
      <c r="AB187" s="543"/>
      <c r="AC187" s="294"/>
    </row>
    <row r="188" spans="1:29" s="295" customFormat="1" ht="27" customHeight="1">
      <c r="A188" s="292"/>
      <c r="B188" s="699">
        <f t="shared" si="4"/>
        <v>179</v>
      </c>
      <c r="C188" s="700"/>
      <c r="D188" s="925" t="s">
        <v>759</v>
      </c>
      <c r="E188" s="926"/>
      <c r="F188" s="926"/>
      <c r="G188" s="926"/>
      <c r="H188" s="926"/>
      <c r="I188" s="926"/>
      <c r="J188" s="926"/>
      <c r="K188" s="926"/>
      <c r="L188" s="926"/>
      <c r="M188" s="926"/>
      <c r="N188" s="926"/>
      <c r="O188" s="926"/>
      <c r="P188" s="926"/>
      <c r="Q188" s="926"/>
      <c r="R188" s="926"/>
      <c r="S188" s="927"/>
      <c r="T188" s="323">
        <f>SUM(T189:T192)</f>
        <v>0</v>
      </c>
      <c r="U188" s="323">
        <f>SUM(U189:U192)</f>
        <v>0</v>
      </c>
      <c r="V188" s="351">
        <f>SUM(V189:V192)</f>
        <v>0</v>
      </c>
      <c r="W188" s="476">
        <f>SUM(W189:W192)</f>
        <v>0</v>
      </c>
      <c r="X188" s="528">
        <f>SUM(X189:X192)</f>
        <v>0</v>
      </c>
      <c r="Y188" s="447">
        <f t="shared" si="5"/>
        <v>0</v>
      </c>
      <c r="Z188" s="622">
        <f>IF(Alapadatok!$B$16=1,'3.1.2 Költségvetés'!Y188-'3.1.2 Költségvetés'!V188,'3.1.2 Költségvetés'!Y188-'3.1.2 Költségvetés'!U188)</f>
        <v>0</v>
      </c>
      <c r="AA188" s="560" t="str">
        <f>IF(Alapadatok!$B$16=1,IF(V188=0,"-",ROUND((Y188-V188)/V188,4)),IF(U188=0,"-",ROUND((Y188-U188)/U188,4)))</f>
        <v>-</v>
      </c>
      <c r="AB188" s="543"/>
      <c r="AC188" s="294"/>
    </row>
    <row r="189" spans="1:29" s="295" customFormat="1" ht="27" customHeight="1">
      <c r="A189" s="292"/>
      <c r="B189" s="929">
        <f t="shared" si="4"/>
        <v>180</v>
      </c>
      <c r="C189" s="915"/>
      <c r="D189" s="928" t="s">
        <v>617</v>
      </c>
      <c r="E189" s="905"/>
      <c r="F189" s="905"/>
      <c r="G189" s="905"/>
      <c r="H189" s="905"/>
      <c r="I189" s="905"/>
      <c r="J189" s="905"/>
      <c r="K189" s="905"/>
      <c r="L189" s="905"/>
      <c r="M189" s="905"/>
      <c r="N189" s="905"/>
      <c r="O189" s="905"/>
      <c r="P189" s="905"/>
      <c r="Q189" s="905"/>
      <c r="R189" s="905"/>
      <c r="S189" s="906"/>
      <c r="T189" s="323"/>
      <c r="U189" s="323"/>
      <c r="V189" s="350"/>
      <c r="W189" s="470"/>
      <c r="X189" s="521"/>
      <c r="Y189" s="447">
        <f t="shared" si="5"/>
        <v>0</v>
      </c>
      <c r="Z189" s="622">
        <f>IF(Alapadatok!$B$16=1,'3.1.2 Költségvetés'!Y189-'3.1.2 Költségvetés'!V189,'3.1.2 Költségvetés'!Y189-'3.1.2 Költségvetés'!U189)</f>
        <v>0</v>
      </c>
      <c r="AA189" s="560" t="str">
        <f>IF(Alapadatok!$B$16=1,IF(V189=0,"-",ROUND((Y189-V189)/V189,4)),IF(U189=0,"-",ROUND((Y189-U189)/U189,4)))</f>
        <v>-</v>
      </c>
      <c r="AB189" s="543" t="s">
        <v>579</v>
      </c>
      <c r="AC189" s="294"/>
    </row>
    <row r="190" spans="1:29" s="295" customFormat="1" ht="27" customHeight="1">
      <c r="A190" s="292"/>
      <c r="B190" s="929">
        <f t="shared" si="4"/>
        <v>181</v>
      </c>
      <c r="C190" s="915"/>
      <c r="D190" s="928" t="s">
        <v>618</v>
      </c>
      <c r="E190" s="905"/>
      <c r="F190" s="905"/>
      <c r="G190" s="905"/>
      <c r="H190" s="905"/>
      <c r="I190" s="905"/>
      <c r="J190" s="905"/>
      <c r="K190" s="905"/>
      <c r="L190" s="905"/>
      <c r="M190" s="905"/>
      <c r="N190" s="905"/>
      <c r="O190" s="905"/>
      <c r="P190" s="905"/>
      <c r="Q190" s="905"/>
      <c r="R190" s="905"/>
      <c r="S190" s="906"/>
      <c r="T190" s="323"/>
      <c r="U190" s="323"/>
      <c r="V190" s="350"/>
      <c r="W190" s="470"/>
      <c r="X190" s="521"/>
      <c r="Y190" s="447">
        <f t="shared" si="5"/>
        <v>0</v>
      </c>
      <c r="Z190" s="622">
        <f>IF(Alapadatok!$B$16=1,'3.1.2 Költségvetés'!Y190-'3.1.2 Költségvetés'!V190,'3.1.2 Költségvetés'!Y190-'3.1.2 Költségvetés'!U190)</f>
        <v>0</v>
      </c>
      <c r="AA190" s="560" t="str">
        <f>IF(Alapadatok!$B$16=1,IF(V190=0,"-",ROUND((Y190-V190)/V190,4)),IF(U190=0,"-",ROUND((Y190-U190)/U190,4)))</f>
        <v>-</v>
      </c>
      <c r="AB190" s="543" t="s">
        <v>579</v>
      </c>
      <c r="AC190" s="294"/>
    </row>
    <row r="191" spans="1:29" s="295" customFormat="1" ht="27" customHeight="1">
      <c r="A191" s="292"/>
      <c r="B191" s="914">
        <f t="shared" si="4"/>
        <v>182</v>
      </c>
      <c r="C191" s="915"/>
      <c r="D191" s="904" t="s">
        <v>392</v>
      </c>
      <c r="E191" s="905"/>
      <c r="F191" s="905"/>
      <c r="G191" s="905"/>
      <c r="H191" s="905"/>
      <c r="I191" s="905"/>
      <c r="J191" s="905"/>
      <c r="K191" s="905"/>
      <c r="L191" s="905"/>
      <c r="M191" s="905"/>
      <c r="N191" s="905"/>
      <c r="O191" s="905"/>
      <c r="P191" s="905"/>
      <c r="Q191" s="905"/>
      <c r="R191" s="905"/>
      <c r="S191" s="906"/>
      <c r="T191" s="323"/>
      <c r="U191" s="323"/>
      <c r="V191" s="350"/>
      <c r="W191" s="470"/>
      <c r="X191" s="521"/>
      <c r="Y191" s="447">
        <f t="shared" si="5"/>
        <v>0</v>
      </c>
      <c r="Z191" s="622">
        <f>IF(Alapadatok!$B$16=1,'3.1.2 Költségvetés'!Y191-'3.1.2 Költségvetés'!V191,'3.1.2 Költségvetés'!Y191-'3.1.2 Költségvetés'!U191)</f>
        <v>0</v>
      </c>
      <c r="AA191" s="560" t="str">
        <f>IF(Alapadatok!$B$16=1,IF(V191=0,"-",ROUND((Y191-V191)/V191,4)),IF(U191=0,"-",ROUND((Y191-U191)/U191,4)))</f>
        <v>-</v>
      </c>
      <c r="AB191" s="543" t="s">
        <v>579</v>
      </c>
      <c r="AC191" s="294"/>
    </row>
    <row r="192" spans="1:29" s="295" customFormat="1" ht="27" customHeight="1">
      <c r="A192" s="292"/>
      <c r="B192" s="914">
        <f t="shared" si="4"/>
        <v>183</v>
      </c>
      <c r="C192" s="915"/>
      <c r="D192" s="904" t="s">
        <v>393</v>
      </c>
      <c r="E192" s="905"/>
      <c r="F192" s="905"/>
      <c r="G192" s="905"/>
      <c r="H192" s="905"/>
      <c r="I192" s="905"/>
      <c r="J192" s="905"/>
      <c r="K192" s="905"/>
      <c r="L192" s="905"/>
      <c r="M192" s="905"/>
      <c r="N192" s="905"/>
      <c r="O192" s="905"/>
      <c r="P192" s="905"/>
      <c r="Q192" s="905"/>
      <c r="R192" s="905"/>
      <c r="S192" s="906"/>
      <c r="T192" s="323"/>
      <c r="U192" s="323"/>
      <c r="V192" s="350"/>
      <c r="W192" s="470"/>
      <c r="X192" s="521"/>
      <c r="Y192" s="447">
        <f t="shared" si="5"/>
        <v>0</v>
      </c>
      <c r="Z192" s="622">
        <f>IF(Alapadatok!$B$16=1,'3.1.2 Költségvetés'!Y192-'3.1.2 Költségvetés'!V192,'3.1.2 Költségvetés'!Y192-'3.1.2 Költségvetés'!U192)</f>
        <v>0</v>
      </c>
      <c r="AA192" s="560" t="str">
        <f>IF(Alapadatok!$B$16=1,IF(V192=0,"-",ROUND((Y192-V192)/V192,4)),IF(U192=0,"-",ROUND((Y192-U192)/U192,4)))</f>
        <v>-</v>
      </c>
      <c r="AB192" s="543" t="s">
        <v>579</v>
      </c>
      <c r="AC192" s="294"/>
    </row>
    <row r="193" spans="1:29" s="295" customFormat="1" ht="27" customHeight="1">
      <c r="A193" s="292"/>
      <c r="B193" s="699">
        <f aca="true" t="shared" si="6" ref="B193:B234">+B192+1</f>
        <v>184</v>
      </c>
      <c r="C193" s="700"/>
      <c r="D193" s="907" t="s">
        <v>760</v>
      </c>
      <c r="E193" s="908"/>
      <c r="F193" s="908"/>
      <c r="G193" s="908"/>
      <c r="H193" s="908"/>
      <c r="I193" s="908"/>
      <c r="J193" s="908"/>
      <c r="K193" s="908"/>
      <c r="L193" s="908"/>
      <c r="M193" s="908"/>
      <c r="N193" s="908"/>
      <c r="O193" s="908"/>
      <c r="P193" s="908"/>
      <c r="Q193" s="908"/>
      <c r="R193" s="908"/>
      <c r="S193" s="909"/>
      <c r="T193" s="323">
        <f>SUM(T194,T197)</f>
        <v>0</v>
      </c>
      <c r="U193" s="323">
        <f>SUM(U194,U197)</f>
        <v>0</v>
      </c>
      <c r="V193" s="351">
        <f>SUM(V194,V197)</f>
        <v>0</v>
      </c>
      <c r="W193" s="476">
        <f>SUM(W194,W197)</f>
        <v>0</v>
      </c>
      <c r="X193" s="528">
        <f>SUM(X194,X197)</f>
        <v>0</v>
      </c>
      <c r="Y193" s="447">
        <f t="shared" si="5"/>
        <v>0</v>
      </c>
      <c r="Z193" s="622">
        <f>IF(Alapadatok!$B$16=1,'3.1.2 Költségvetés'!Y193-'3.1.2 Költségvetés'!V193,'3.1.2 Költségvetés'!Y193-'3.1.2 Költségvetés'!U193)</f>
        <v>0</v>
      </c>
      <c r="AA193" s="560" t="str">
        <f>IF(Alapadatok!$B$16=1,IF(V193=0,"-",ROUND((Y193-V193)/V193,4)),IF(U193=0,"-",ROUND((Y193-U193)/U193,4)))</f>
        <v>-</v>
      </c>
      <c r="AB193" s="543"/>
      <c r="AC193" s="294"/>
    </row>
    <row r="194" spans="1:29" s="295" customFormat="1" ht="27" customHeight="1">
      <c r="A194" s="292"/>
      <c r="B194" s="699">
        <f t="shared" si="6"/>
        <v>185</v>
      </c>
      <c r="C194" s="700"/>
      <c r="D194" s="916" t="s">
        <v>761</v>
      </c>
      <c r="E194" s="917"/>
      <c r="F194" s="917"/>
      <c r="G194" s="917"/>
      <c r="H194" s="917"/>
      <c r="I194" s="917"/>
      <c r="J194" s="917"/>
      <c r="K194" s="917"/>
      <c r="L194" s="917"/>
      <c r="M194" s="917"/>
      <c r="N194" s="917"/>
      <c r="O194" s="917"/>
      <c r="P194" s="917"/>
      <c r="Q194" s="917"/>
      <c r="R194" s="917"/>
      <c r="S194" s="918"/>
      <c r="T194" s="323">
        <f>SUM(T195:T196)</f>
        <v>0</v>
      </c>
      <c r="U194" s="323">
        <f>SUM(U195:U196)</f>
        <v>0</v>
      </c>
      <c r="V194" s="351">
        <f>SUM(V195:V196)</f>
        <v>0</v>
      </c>
      <c r="W194" s="476">
        <f>SUM(W195:W196)</f>
        <v>0</v>
      </c>
      <c r="X194" s="528">
        <f>SUM(X195:X196)</f>
        <v>0</v>
      </c>
      <c r="Y194" s="447">
        <f t="shared" si="5"/>
        <v>0</v>
      </c>
      <c r="Z194" s="622">
        <f>IF(Alapadatok!$B$16=1,'3.1.2 Költségvetés'!Y194-'3.1.2 Költségvetés'!V194,'3.1.2 Költségvetés'!Y194-'3.1.2 Költségvetés'!U194)</f>
        <v>0</v>
      </c>
      <c r="AA194" s="560" t="str">
        <f>IF(Alapadatok!$B$16=1,IF(V194=0,"-",ROUND((Y194-V194)/V194,4)),IF(U194=0,"-",ROUND((Y194-U194)/U194,4)))</f>
        <v>-</v>
      </c>
      <c r="AB194" s="543"/>
      <c r="AC194" s="294"/>
    </row>
    <row r="195" spans="1:29" s="295" customFormat="1" ht="27" customHeight="1">
      <c r="A195" s="292"/>
      <c r="B195" s="699">
        <f t="shared" si="6"/>
        <v>186</v>
      </c>
      <c r="C195" s="700"/>
      <c r="D195" s="919" t="s">
        <v>394</v>
      </c>
      <c r="E195" s="920"/>
      <c r="F195" s="920"/>
      <c r="G195" s="920"/>
      <c r="H195" s="920"/>
      <c r="I195" s="920"/>
      <c r="J195" s="920"/>
      <c r="K195" s="920"/>
      <c r="L195" s="920"/>
      <c r="M195" s="920"/>
      <c r="N195" s="920"/>
      <c r="O195" s="920"/>
      <c r="P195" s="920"/>
      <c r="Q195" s="920"/>
      <c r="R195" s="920"/>
      <c r="S195" s="921"/>
      <c r="T195" s="323"/>
      <c r="U195" s="323"/>
      <c r="V195" s="350"/>
      <c r="W195" s="470"/>
      <c r="X195" s="521"/>
      <c r="Y195" s="447">
        <f t="shared" si="5"/>
        <v>0</v>
      </c>
      <c r="Z195" s="622">
        <f>IF(Alapadatok!$B$16=1,'3.1.2 Költségvetés'!Y195-'3.1.2 Költségvetés'!V195,'3.1.2 Költségvetés'!Y195-'3.1.2 Költségvetés'!U195)</f>
        <v>0</v>
      </c>
      <c r="AA195" s="560" t="str">
        <f>IF(Alapadatok!$B$16=1,IF(V195=0,"-",ROUND((Y195-V195)/V195,4)),IF(U195=0,"-",ROUND((Y195-U195)/U195,4)))</f>
        <v>-</v>
      </c>
      <c r="AB195" s="543"/>
      <c r="AC195" s="294"/>
    </row>
    <row r="196" spans="1:29" s="295" customFormat="1" ht="27" customHeight="1">
      <c r="A196" s="292"/>
      <c r="B196" s="699">
        <f t="shared" si="6"/>
        <v>187</v>
      </c>
      <c r="C196" s="700"/>
      <c r="D196" s="919" t="s">
        <v>335</v>
      </c>
      <c r="E196" s="920" t="s">
        <v>74</v>
      </c>
      <c r="F196" s="920"/>
      <c r="G196" s="920"/>
      <c r="H196" s="920"/>
      <c r="I196" s="920"/>
      <c r="J196" s="920"/>
      <c r="K196" s="920"/>
      <c r="L196" s="920"/>
      <c r="M196" s="920"/>
      <c r="N196" s="920"/>
      <c r="O196" s="920"/>
      <c r="P196" s="920"/>
      <c r="Q196" s="920"/>
      <c r="R196" s="920"/>
      <c r="S196" s="921"/>
      <c r="T196" s="323"/>
      <c r="U196" s="323"/>
      <c r="V196" s="350"/>
      <c r="W196" s="470"/>
      <c r="X196" s="521"/>
      <c r="Y196" s="447">
        <f t="shared" si="5"/>
        <v>0</v>
      </c>
      <c r="Z196" s="622">
        <f>IF(Alapadatok!$B$16=1,'3.1.2 Költségvetés'!Y196-'3.1.2 Költségvetés'!V196,'3.1.2 Költségvetés'!Y196-'3.1.2 Költségvetés'!U196)</f>
        <v>0</v>
      </c>
      <c r="AA196" s="560" t="str">
        <f>IF(Alapadatok!$B$16=1,IF(V196=0,"-",ROUND((Y196-V196)/V196,4)),IF(U196=0,"-",ROUND((Y196-U196)/U196,4)))</f>
        <v>-</v>
      </c>
      <c r="AB196" s="543"/>
      <c r="AC196" s="294" t="s">
        <v>272</v>
      </c>
    </row>
    <row r="197" spans="1:29" s="295" customFormat="1" ht="30" customHeight="1">
      <c r="A197" s="292"/>
      <c r="B197" s="724">
        <f t="shared" si="6"/>
        <v>188</v>
      </c>
      <c r="C197" s="725"/>
      <c r="D197" s="922" t="s">
        <v>395</v>
      </c>
      <c r="E197" s="923" t="s">
        <v>152</v>
      </c>
      <c r="F197" s="923"/>
      <c r="G197" s="923"/>
      <c r="H197" s="923"/>
      <c r="I197" s="923"/>
      <c r="J197" s="923"/>
      <c r="K197" s="923"/>
      <c r="L197" s="923"/>
      <c r="M197" s="923"/>
      <c r="N197" s="923"/>
      <c r="O197" s="923"/>
      <c r="P197" s="923"/>
      <c r="Q197" s="923"/>
      <c r="R197" s="923"/>
      <c r="S197" s="924"/>
      <c r="T197" s="323"/>
      <c r="U197" s="323"/>
      <c r="V197" s="350"/>
      <c r="W197" s="470"/>
      <c r="X197" s="521"/>
      <c r="Y197" s="447">
        <f t="shared" si="5"/>
        <v>0</v>
      </c>
      <c r="Z197" s="622">
        <f>IF(Alapadatok!$B$16=1,'3.1.2 Költségvetés'!Y197-'3.1.2 Költségvetés'!V197,'3.1.2 Költségvetés'!Y197-'3.1.2 Költségvetés'!U197)</f>
        <v>0</v>
      </c>
      <c r="AA197" s="560" t="str">
        <f>IF(Alapadatok!$B$16=1,IF(V197=0,"-",ROUND((Y197-V197)/V197,4)),IF(U197=0,"-",ROUND((Y197-U197)/U197,4)))</f>
        <v>-</v>
      </c>
      <c r="AB197" s="543" t="s">
        <v>580</v>
      </c>
      <c r="AC197" s="294" t="s">
        <v>273</v>
      </c>
    </row>
    <row r="198" spans="1:29" ht="18" customHeight="1">
      <c r="A198" s="279"/>
      <c r="B198" s="705">
        <f t="shared" si="6"/>
        <v>189</v>
      </c>
      <c r="C198" s="706"/>
      <c r="D198" s="707" t="s">
        <v>787</v>
      </c>
      <c r="E198" s="707"/>
      <c r="F198" s="707"/>
      <c r="G198" s="707"/>
      <c r="H198" s="707"/>
      <c r="I198" s="707"/>
      <c r="J198" s="707"/>
      <c r="K198" s="707"/>
      <c r="L198" s="707"/>
      <c r="M198" s="707"/>
      <c r="N198" s="707"/>
      <c r="O198" s="707"/>
      <c r="P198" s="707"/>
      <c r="Q198" s="707"/>
      <c r="R198" s="707"/>
      <c r="S198" s="707"/>
      <c r="T198" s="309">
        <f>SUM(T199:T201)</f>
        <v>0</v>
      </c>
      <c r="U198" s="309">
        <f>SUM(U199:U201)</f>
        <v>0</v>
      </c>
      <c r="V198" s="353">
        <f>SUM(V199:V201)</f>
        <v>0</v>
      </c>
      <c r="W198" s="477">
        <f>SUM(W199:W201)</f>
        <v>0</v>
      </c>
      <c r="X198" s="532">
        <f>SUM(X199:X201)</f>
        <v>0</v>
      </c>
      <c r="Y198" s="457">
        <f t="shared" si="5"/>
        <v>0</v>
      </c>
      <c r="Z198" s="636">
        <f>IF(Alapadatok!$B$16=1,'3.1.2 Költségvetés'!Y198-'3.1.2 Költségvetés'!V198,'3.1.2 Költségvetés'!Y198-'3.1.2 Költségvetés'!U198)</f>
        <v>0</v>
      </c>
      <c r="AA198" s="573" t="str">
        <f>IF(Alapadatok!$B$16=1,IF(V198=0,"-",ROUND((Y198-V198)/V198,4)),IF(U198=0,"-",ROUND((Y198-U198)/U198,4)))</f>
        <v>-</v>
      </c>
      <c r="AB198" s="496"/>
      <c r="AC198" s="283"/>
    </row>
    <row r="199" spans="1:29" s="295" customFormat="1" ht="18" customHeight="1">
      <c r="A199" s="292"/>
      <c r="B199" s="699">
        <f t="shared" si="6"/>
        <v>190</v>
      </c>
      <c r="C199" s="700"/>
      <c r="D199" s="286"/>
      <c r="E199" s="287" t="s">
        <v>76</v>
      </c>
      <c r="F199" s="288"/>
      <c r="G199" s="288"/>
      <c r="H199" s="288"/>
      <c r="I199" s="288"/>
      <c r="J199" s="288"/>
      <c r="K199" s="288"/>
      <c r="L199" s="288"/>
      <c r="M199" s="288"/>
      <c r="N199" s="288"/>
      <c r="O199" s="288"/>
      <c r="P199" s="288"/>
      <c r="Q199" s="288"/>
      <c r="R199" s="288"/>
      <c r="S199" s="289"/>
      <c r="T199" s="323"/>
      <c r="U199" s="323"/>
      <c r="V199" s="350"/>
      <c r="W199" s="470"/>
      <c r="X199" s="521"/>
      <c r="Y199" s="447">
        <f t="shared" si="5"/>
        <v>0</v>
      </c>
      <c r="Z199" s="622">
        <f>IF(Alapadatok!$B$16=1,'3.1.2 Költségvetés'!Y199-'3.1.2 Költségvetés'!V199,'3.1.2 Költségvetés'!Y199-'3.1.2 Költségvetés'!U199)</f>
        <v>0</v>
      </c>
      <c r="AA199" s="560" t="str">
        <f>IF(Alapadatok!$B$16=1,IF(V199=0,"-",ROUND((Y199-V199)/V199,4)),IF(U199=0,"-",ROUND((Y199-U199)/U199,4)))</f>
        <v>-</v>
      </c>
      <c r="AB199" s="543"/>
      <c r="AC199" s="294" t="s">
        <v>274</v>
      </c>
    </row>
    <row r="200" spans="1:29" s="295" customFormat="1" ht="18" customHeight="1">
      <c r="A200" s="292"/>
      <c r="B200" s="699">
        <f t="shared" si="6"/>
        <v>191</v>
      </c>
      <c r="C200" s="700"/>
      <c r="D200" s="286"/>
      <c r="E200" s="287" t="s">
        <v>78</v>
      </c>
      <c r="F200" s="288"/>
      <c r="G200" s="288"/>
      <c r="H200" s="288"/>
      <c r="I200" s="288"/>
      <c r="J200" s="288"/>
      <c r="K200" s="288"/>
      <c r="L200" s="288"/>
      <c r="M200" s="288"/>
      <c r="N200" s="288"/>
      <c r="O200" s="288"/>
      <c r="P200" s="288"/>
      <c r="Q200" s="288"/>
      <c r="R200" s="288"/>
      <c r="S200" s="289"/>
      <c r="T200" s="323"/>
      <c r="U200" s="323"/>
      <c r="V200" s="350"/>
      <c r="W200" s="470"/>
      <c r="X200" s="521"/>
      <c r="Y200" s="447">
        <f t="shared" si="5"/>
        <v>0</v>
      </c>
      <c r="Z200" s="622">
        <f>IF(Alapadatok!$B$16=1,'3.1.2 Költségvetés'!Y200-'3.1.2 Költségvetés'!V200,'3.1.2 Költségvetés'!Y200-'3.1.2 Költségvetés'!U200)</f>
        <v>0</v>
      </c>
      <c r="AA200" s="560" t="str">
        <f>IF(Alapadatok!$B$16=1,IF(V200=0,"-",ROUND((Y200-V200)/V200,4)),IF(U200=0,"-",ROUND((Y200-U200)/U200,4)))</f>
        <v>-</v>
      </c>
      <c r="AB200" s="543" t="s">
        <v>591</v>
      </c>
      <c r="AC200" s="294" t="s">
        <v>77</v>
      </c>
    </row>
    <row r="201" spans="1:29" s="295" customFormat="1" ht="18" customHeight="1">
      <c r="A201" s="292"/>
      <c r="B201" s="699">
        <f t="shared" si="6"/>
        <v>192</v>
      </c>
      <c r="C201" s="700"/>
      <c r="D201" s="286"/>
      <c r="E201" s="287" t="s">
        <v>212</v>
      </c>
      <c r="F201" s="288"/>
      <c r="G201" s="288"/>
      <c r="H201" s="288"/>
      <c r="I201" s="288"/>
      <c r="J201" s="288"/>
      <c r="K201" s="288"/>
      <c r="L201" s="288"/>
      <c r="M201" s="288"/>
      <c r="N201" s="288"/>
      <c r="O201" s="288"/>
      <c r="P201" s="288"/>
      <c r="Q201" s="288"/>
      <c r="R201" s="288"/>
      <c r="S201" s="289"/>
      <c r="T201" s="323"/>
      <c r="U201" s="323"/>
      <c r="V201" s="350"/>
      <c r="W201" s="470"/>
      <c r="X201" s="521"/>
      <c r="Y201" s="447">
        <f t="shared" si="5"/>
        <v>0</v>
      </c>
      <c r="Z201" s="622">
        <f>IF(Alapadatok!$B$16=1,'3.1.2 Költségvetés'!Y201-'3.1.2 Költségvetés'!V201,'3.1.2 Költségvetés'!Y201-'3.1.2 Költségvetés'!U201)</f>
        <v>0</v>
      </c>
      <c r="AA201" s="560" t="str">
        <f>IF(Alapadatok!$B$16=1,IF(V201=0,"-",ROUND((Y201-V201)/V201,4)),IF(U201=0,"-",ROUND((Y201-U201)/U201,4)))</f>
        <v>-</v>
      </c>
      <c r="AB201" s="543"/>
      <c r="AC201" s="294" t="s">
        <v>79</v>
      </c>
    </row>
    <row r="202" spans="1:29" ht="18" customHeight="1">
      <c r="A202" s="279"/>
      <c r="B202" s="705">
        <f t="shared" si="6"/>
        <v>193</v>
      </c>
      <c r="C202" s="706"/>
      <c r="D202" s="707" t="s">
        <v>788</v>
      </c>
      <c r="E202" s="707"/>
      <c r="F202" s="707"/>
      <c r="G202" s="707"/>
      <c r="H202" s="707"/>
      <c r="I202" s="707"/>
      <c r="J202" s="707"/>
      <c r="K202" s="707"/>
      <c r="L202" s="707"/>
      <c r="M202" s="707"/>
      <c r="N202" s="707"/>
      <c r="O202" s="707"/>
      <c r="P202" s="707"/>
      <c r="Q202" s="707"/>
      <c r="R202" s="707"/>
      <c r="S202" s="707"/>
      <c r="T202" s="326"/>
      <c r="U202" s="326"/>
      <c r="V202" s="353"/>
      <c r="W202" s="477"/>
      <c r="X202" s="532"/>
      <c r="Y202" s="460">
        <f t="shared" si="5"/>
        <v>0</v>
      </c>
      <c r="Z202" s="642">
        <f>IF(Alapadatok!$B$16=1,'3.1.2 Költségvetés'!Y202-'3.1.2 Költségvetés'!V202,'3.1.2 Költségvetés'!Y202-'3.1.2 Költségvetés'!U202)</f>
        <v>0</v>
      </c>
      <c r="AA202" s="579" t="str">
        <f>IF(Alapadatok!$B$16=1,IF(V202=0,"-",ROUND((Y202-V202)/V202,4)),IF(U202=0,"-",ROUND((Y202-U202)/U202,4)))</f>
        <v>-</v>
      </c>
      <c r="AB202" s="496"/>
      <c r="AC202" s="283" t="s">
        <v>275</v>
      </c>
    </row>
    <row r="203" spans="1:29" ht="30.75" customHeight="1">
      <c r="A203" s="279"/>
      <c r="B203" s="742">
        <f t="shared" si="6"/>
        <v>194</v>
      </c>
      <c r="C203" s="743"/>
      <c r="D203" s="767" t="s">
        <v>762</v>
      </c>
      <c r="E203" s="768"/>
      <c r="F203" s="768"/>
      <c r="G203" s="768"/>
      <c r="H203" s="768"/>
      <c r="I203" s="768"/>
      <c r="J203" s="768"/>
      <c r="K203" s="768"/>
      <c r="L203" s="768"/>
      <c r="M203" s="768"/>
      <c r="N203" s="768"/>
      <c r="O203" s="768"/>
      <c r="P203" s="768"/>
      <c r="Q203" s="768"/>
      <c r="R203" s="768"/>
      <c r="S203" s="769"/>
      <c r="T203" s="310">
        <f>SUM(T204:T206)</f>
        <v>0</v>
      </c>
      <c r="U203" s="310">
        <f>SUM(U204:U206)</f>
        <v>0</v>
      </c>
      <c r="V203" s="440">
        <f>SUM(V204:V206)</f>
        <v>0</v>
      </c>
      <c r="W203" s="467">
        <f>SUM(W204:W206)</f>
        <v>0</v>
      </c>
      <c r="X203" s="517">
        <f>SUM(X204:X206)</f>
        <v>0</v>
      </c>
      <c r="Y203" s="444">
        <f t="shared" si="5"/>
        <v>0</v>
      </c>
      <c r="Z203" s="643">
        <f>IF(Alapadatok!$B$16=1,'3.1.2 Költségvetés'!Y203-'3.1.2 Költségvetés'!V203,'3.1.2 Költségvetés'!Y203-'3.1.2 Költségvetés'!U203)</f>
        <v>0</v>
      </c>
      <c r="AA203" s="557" t="str">
        <f>IF(Alapadatok!$B$16=1,IF(V203=0,"-",ROUND((Y203-V203)/V203,4)),IF(U203=0,"-",ROUND((Y203-U203)/U203,4)))</f>
        <v>-</v>
      </c>
      <c r="AB203" s="496"/>
      <c r="AC203" s="283"/>
    </row>
    <row r="204" spans="1:30" ht="18" customHeight="1">
      <c r="A204" s="279"/>
      <c r="B204" s="703">
        <f t="shared" si="6"/>
        <v>195</v>
      </c>
      <c r="C204" s="704"/>
      <c r="D204" s="286" t="s">
        <v>474</v>
      </c>
      <c r="E204" s="287"/>
      <c r="F204" s="288"/>
      <c r="G204" s="288"/>
      <c r="H204" s="288"/>
      <c r="I204" s="288"/>
      <c r="J204" s="288"/>
      <c r="K204" s="288"/>
      <c r="L204" s="288"/>
      <c r="M204" s="288"/>
      <c r="N204" s="288"/>
      <c r="O204" s="288"/>
      <c r="P204" s="288"/>
      <c r="Q204" s="288"/>
      <c r="R204" s="288"/>
      <c r="S204" s="289"/>
      <c r="T204" s="364"/>
      <c r="U204" s="364"/>
      <c r="V204" s="442"/>
      <c r="W204" s="479"/>
      <c r="X204" s="536"/>
      <c r="Y204" s="461">
        <f t="shared" si="5"/>
        <v>0</v>
      </c>
      <c r="Z204" s="637">
        <f>IF(Alapadatok!$B$16=1,'3.1.2 Költségvetés'!Y204-'3.1.2 Költségvetés'!V204,'3.1.2 Költségvetés'!Y204-'3.1.2 Költségvetés'!U204)</f>
        <v>0</v>
      </c>
      <c r="AA204" s="574" t="str">
        <f>IF(Alapadatok!$B$16=1,IF(V204=0,"-",ROUND((Y204-V204)/V204,4)),IF(U204=0,"-",ROUND((Y204-U204)/U204,4)))</f>
        <v>-</v>
      </c>
      <c r="AB204" s="496"/>
      <c r="AC204" s="283"/>
      <c r="AD204" s="495" t="s">
        <v>646</v>
      </c>
    </row>
    <row r="205" spans="1:30" ht="18" customHeight="1">
      <c r="A205" s="279"/>
      <c r="B205" s="703">
        <f t="shared" si="6"/>
        <v>196</v>
      </c>
      <c r="C205" s="704"/>
      <c r="D205" s="286" t="s">
        <v>475</v>
      </c>
      <c r="E205" s="287"/>
      <c r="F205" s="288"/>
      <c r="G205" s="288"/>
      <c r="H205" s="288"/>
      <c r="I205" s="288"/>
      <c r="J205" s="288"/>
      <c r="K205" s="288"/>
      <c r="L205" s="288"/>
      <c r="M205" s="288"/>
      <c r="N205" s="288"/>
      <c r="O205" s="288"/>
      <c r="P205" s="288"/>
      <c r="Q205" s="288"/>
      <c r="R205" s="288"/>
      <c r="S205" s="289"/>
      <c r="T205" s="364"/>
      <c r="U205" s="364"/>
      <c r="V205" s="442"/>
      <c r="W205" s="479"/>
      <c r="X205" s="536"/>
      <c r="Y205" s="461">
        <f t="shared" si="5"/>
        <v>0</v>
      </c>
      <c r="Z205" s="637">
        <f>IF(Alapadatok!$B$16=1,'3.1.2 Költségvetés'!Y205-'3.1.2 Költségvetés'!V205,'3.1.2 Költségvetés'!Y205-'3.1.2 Költségvetés'!U205)</f>
        <v>0</v>
      </c>
      <c r="AA205" s="574" t="str">
        <f>IF(Alapadatok!$B$16=1,IF(V205=0,"-",ROUND((Y205-V205)/V205,4)),IF(U205=0,"-",ROUND((Y205-U205)/U205,4)))</f>
        <v>-</v>
      </c>
      <c r="AB205" s="496"/>
      <c r="AC205" s="283"/>
      <c r="AD205" s="495" t="s">
        <v>648</v>
      </c>
    </row>
    <row r="206" spans="1:30" ht="18" customHeight="1">
      <c r="A206" s="279"/>
      <c r="B206" s="703">
        <f t="shared" si="6"/>
        <v>197</v>
      </c>
      <c r="C206" s="704"/>
      <c r="D206" s="286" t="s">
        <v>476</v>
      </c>
      <c r="E206" s="287"/>
      <c r="F206" s="288"/>
      <c r="G206" s="288"/>
      <c r="H206" s="288"/>
      <c r="I206" s="288"/>
      <c r="J206" s="288"/>
      <c r="K206" s="288"/>
      <c r="L206" s="288"/>
      <c r="M206" s="288"/>
      <c r="N206" s="288"/>
      <c r="O206" s="288"/>
      <c r="P206" s="288"/>
      <c r="Q206" s="288"/>
      <c r="R206" s="288"/>
      <c r="S206" s="289"/>
      <c r="T206" s="364"/>
      <c r="U206" s="364"/>
      <c r="V206" s="442"/>
      <c r="W206" s="479"/>
      <c r="X206" s="536"/>
      <c r="Y206" s="461">
        <f t="shared" si="5"/>
        <v>0</v>
      </c>
      <c r="Z206" s="637">
        <f>IF(Alapadatok!$B$16=1,'3.1.2 Költségvetés'!Y206-'3.1.2 Költségvetés'!V206,'3.1.2 Költségvetés'!Y206-'3.1.2 Költségvetés'!U206)</f>
        <v>0</v>
      </c>
      <c r="AA206" s="574" t="str">
        <f>IF(Alapadatok!$B$16=1,IF(V206=0,"-",ROUND((Y206-V206)/V206,4)),IF(U206=0,"-",ROUND((Y206-U206)/U206,4)))</f>
        <v>-</v>
      </c>
      <c r="AB206" s="496"/>
      <c r="AC206" s="283" t="s">
        <v>517</v>
      </c>
      <c r="AD206" s="495" t="s">
        <v>647</v>
      </c>
    </row>
    <row r="207" spans="1:30" ht="18" customHeight="1">
      <c r="A207" s="279"/>
      <c r="B207" s="703">
        <f t="shared" si="6"/>
        <v>198</v>
      </c>
      <c r="C207" s="704"/>
      <c r="D207" s="714" t="s">
        <v>678</v>
      </c>
      <c r="E207" s="715"/>
      <c r="F207" s="715"/>
      <c r="G207" s="715"/>
      <c r="H207" s="715"/>
      <c r="I207" s="715"/>
      <c r="J207" s="715"/>
      <c r="K207" s="715"/>
      <c r="L207" s="715"/>
      <c r="M207" s="715"/>
      <c r="N207" s="715"/>
      <c r="O207" s="715"/>
      <c r="P207" s="715"/>
      <c r="Q207" s="715"/>
      <c r="R207" s="715"/>
      <c r="S207" s="716"/>
      <c r="T207" s="364"/>
      <c r="U207" s="364"/>
      <c r="V207" s="442"/>
      <c r="W207" s="479"/>
      <c r="X207" s="536"/>
      <c r="Y207" s="461">
        <f t="shared" si="5"/>
        <v>0</v>
      </c>
      <c r="Z207" s="637">
        <f>IF(Alapadatok!$B$16=1,'3.1.2 Költségvetés'!Y207-'3.1.2 Költségvetés'!V207,'3.1.2 Költségvetés'!Y207-'3.1.2 Költségvetés'!U207)</f>
        <v>0</v>
      </c>
      <c r="AA207" s="574" t="str">
        <f>IF(Alapadatok!$B$16=1,IF(V207=0,"-",ROUND((Y207-V207)/V207,4)),IF(U207=0,"-",ROUND((Y207-U207)/U207,4)))</f>
        <v>-</v>
      </c>
      <c r="AB207" s="496" t="s">
        <v>559</v>
      </c>
      <c r="AC207" s="283"/>
      <c r="AD207" s="495"/>
    </row>
    <row r="208" spans="1:30" ht="18" customHeight="1">
      <c r="A208" s="279"/>
      <c r="B208" s="703">
        <f t="shared" si="6"/>
        <v>199</v>
      </c>
      <c r="C208" s="704"/>
      <c r="D208" s="714" t="s">
        <v>679</v>
      </c>
      <c r="E208" s="715"/>
      <c r="F208" s="715"/>
      <c r="G208" s="715"/>
      <c r="H208" s="715"/>
      <c r="I208" s="715"/>
      <c r="J208" s="715"/>
      <c r="K208" s="715"/>
      <c r="L208" s="715"/>
      <c r="M208" s="715"/>
      <c r="N208" s="715"/>
      <c r="O208" s="715"/>
      <c r="P208" s="715"/>
      <c r="Q208" s="715"/>
      <c r="R208" s="715"/>
      <c r="S208" s="716"/>
      <c r="T208" s="364"/>
      <c r="U208" s="364"/>
      <c r="V208" s="442"/>
      <c r="W208" s="479"/>
      <c r="X208" s="536"/>
      <c r="Y208" s="461">
        <f t="shared" si="5"/>
        <v>0</v>
      </c>
      <c r="Z208" s="637">
        <f>IF(Alapadatok!$B$16=1,'3.1.2 Költségvetés'!Y208-'3.1.2 Költségvetés'!V208,'3.1.2 Költségvetés'!Y208-'3.1.2 Költségvetés'!U208)</f>
        <v>0</v>
      </c>
      <c r="AA208" s="574" t="str">
        <f>IF(Alapadatok!$B$16=1,IF(V208=0,"-",ROUND((Y208-V208)/V208,4)),IF(U208=0,"-",ROUND((Y208-U208)/U208,4)))</f>
        <v>-</v>
      </c>
      <c r="AB208" s="496"/>
      <c r="AC208" s="283"/>
      <c r="AD208" s="495"/>
    </row>
    <row r="209" spans="1:29" ht="30.75" customHeight="1">
      <c r="A209" s="279"/>
      <c r="B209" s="742">
        <f t="shared" si="6"/>
        <v>200</v>
      </c>
      <c r="C209" s="743"/>
      <c r="D209" s="767" t="s">
        <v>764</v>
      </c>
      <c r="E209" s="768"/>
      <c r="F209" s="768"/>
      <c r="G209" s="768"/>
      <c r="H209" s="768"/>
      <c r="I209" s="768"/>
      <c r="J209" s="768"/>
      <c r="K209" s="768"/>
      <c r="L209" s="768"/>
      <c r="M209" s="768"/>
      <c r="N209" s="768"/>
      <c r="O209" s="768"/>
      <c r="P209" s="768"/>
      <c r="Q209" s="768"/>
      <c r="R209" s="768"/>
      <c r="S209" s="769"/>
      <c r="T209" s="310">
        <f aca="true" t="shared" si="7" ref="T209:Y209">T210+T217</f>
        <v>0</v>
      </c>
      <c r="U209" s="310">
        <f t="shared" si="7"/>
        <v>0</v>
      </c>
      <c r="V209" s="440">
        <f t="shared" si="7"/>
        <v>0</v>
      </c>
      <c r="W209" s="467">
        <f t="shared" si="7"/>
        <v>0</v>
      </c>
      <c r="X209" s="517">
        <f t="shared" si="7"/>
        <v>0</v>
      </c>
      <c r="Y209" s="444">
        <f t="shared" si="7"/>
        <v>0</v>
      </c>
      <c r="Z209" s="643">
        <f>IF(Alapadatok!$B$16=1,'3.1.2 Költségvetés'!Y209-'3.1.2 Költségvetés'!V209,'3.1.2 Költségvetés'!Y209-'3.1.2 Költségvetés'!U209)</f>
        <v>0</v>
      </c>
      <c r="AA209" s="557" t="str">
        <f>IF(Alapadatok!$B$16=1,IF(V209=0,"-",ROUND((Y209-V209)/V209,4)),IF(U209=0,"-",ROUND((Y209-U209)/U209,4)))</f>
        <v>-</v>
      </c>
      <c r="AB209" s="496"/>
      <c r="AC209" s="283"/>
    </row>
    <row r="210" spans="1:29" ht="18" customHeight="1">
      <c r="A210" s="279"/>
      <c r="B210" s="703">
        <f t="shared" si="6"/>
        <v>201</v>
      </c>
      <c r="C210" s="704"/>
      <c r="D210" s="932" t="s">
        <v>763</v>
      </c>
      <c r="E210" s="933"/>
      <c r="F210" s="933"/>
      <c r="G210" s="933"/>
      <c r="H210" s="933"/>
      <c r="I210" s="933"/>
      <c r="J210" s="933"/>
      <c r="K210" s="933"/>
      <c r="L210" s="933"/>
      <c r="M210" s="933"/>
      <c r="N210" s="933"/>
      <c r="O210" s="933"/>
      <c r="P210" s="933"/>
      <c r="Q210" s="933"/>
      <c r="R210" s="933"/>
      <c r="S210" s="934"/>
      <c r="T210" s="364">
        <f>SUM(T211,T214)</f>
        <v>0</v>
      </c>
      <c r="U210" s="364">
        <f>SUM(U211,U214)</f>
        <v>0</v>
      </c>
      <c r="V210" s="442">
        <f>SUM(V211,V214)</f>
        <v>0</v>
      </c>
      <c r="W210" s="479">
        <f>SUM(W211,W214)</f>
        <v>0</v>
      </c>
      <c r="X210" s="536">
        <f>SUM(X211,X214)</f>
        <v>0</v>
      </c>
      <c r="Y210" s="461">
        <f t="shared" si="5"/>
        <v>0</v>
      </c>
      <c r="Z210" s="637">
        <f>IF(Alapadatok!$B$16=1,'3.1.2 Költségvetés'!Y210-'3.1.2 Költségvetés'!V210,'3.1.2 Költségvetés'!Y210-'3.1.2 Költségvetés'!U210)</f>
        <v>0</v>
      </c>
      <c r="AA210" s="574" t="str">
        <f>IF(Alapadatok!$B$16=1,IF(V210=0,"-",ROUND((Y210-V210)/V210,4)),IF(U210=0,"-",ROUND((Y210-U210)/U210,4)))</f>
        <v>-</v>
      </c>
      <c r="AB210" s="496"/>
      <c r="AC210" s="283"/>
    </row>
    <row r="211" spans="1:29" ht="18" customHeight="1">
      <c r="A211" s="279"/>
      <c r="B211" s="701">
        <f t="shared" si="6"/>
        <v>202</v>
      </c>
      <c r="C211" s="702"/>
      <c r="D211" s="286"/>
      <c r="E211" s="758" t="s">
        <v>765</v>
      </c>
      <c r="F211" s="758"/>
      <c r="G211" s="758"/>
      <c r="H211" s="758"/>
      <c r="I211" s="758"/>
      <c r="J211" s="758"/>
      <c r="K211" s="758"/>
      <c r="L211" s="758"/>
      <c r="M211" s="758"/>
      <c r="N211" s="758"/>
      <c r="O211" s="758"/>
      <c r="P211" s="758"/>
      <c r="Q211" s="758"/>
      <c r="R211" s="758"/>
      <c r="S211" s="759"/>
      <c r="T211" s="364">
        <f>SUM(T212:T213)</f>
        <v>0</v>
      </c>
      <c r="U211" s="364">
        <f>SUM(U212:U213)</f>
        <v>0</v>
      </c>
      <c r="V211" s="442">
        <f>SUM(V212:V213)</f>
        <v>0</v>
      </c>
      <c r="W211" s="479">
        <f>SUM(W212:W213)</f>
        <v>0</v>
      </c>
      <c r="X211" s="536">
        <f>SUM(X212:X213)</f>
        <v>0</v>
      </c>
      <c r="Y211" s="461">
        <f t="shared" si="5"/>
        <v>0</v>
      </c>
      <c r="Z211" s="637">
        <f>IF(Alapadatok!$B$16=1,'3.1.2 Költségvetés'!Y211-'3.1.2 Költségvetés'!V211,'3.1.2 Költségvetés'!Y211-'3.1.2 Költségvetés'!U211)</f>
        <v>0</v>
      </c>
      <c r="AA211" s="574" t="str">
        <f>IF(Alapadatok!$B$16=1,IF(V211=0,"-",ROUND((Y211-V211)/V211,4)),IF(U211=0,"-",ROUND((Y211-U211)/U211,4)))</f>
        <v>-</v>
      </c>
      <c r="AB211" s="496"/>
      <c r="AC211" s="283"/>
    </row>
    <row r="212" spans="1:29" ht="15" customHeight="1">
      <c r="A212" s="279"/>
      <c r="B212" s="703">
        <f t="shared" si="6"/>
        <v>203</v>
      </c>
      <c r="C212" s="704"/>
      <c r="D212" s="286"/>
      <c r="E212" s="287"/>
      <c r="F212" s="288" t="s">
        <v>613</v>
      </c>
      <c r="G212" s="288"/>
      <c r="H212" s="288"/>
      <c r="I212" s="288"/>
      <c r="J212" s="288"/>
      <c r="K212" s="288"/>
      <c r="L212" s="288"/>
      <c r="M212" s="288"/>
      <c r="N212" s="288"/>
      <c r="O212" s="288"/>
      <c r="P212" s="288"/>
      <c r="Q212" s="288"/>
      <c r="R212" s="288"/>
      <c r="S212" s="289"/>
      <c r="T212" s="364"/>
      <c r="U212" s="364"/>
      <c r="V212" s="442"/>
      <c r="W212" s="479"/>
      <c r="X212" s="536"/>
      <c r="Y212" s="461">
        <f t="shared" si="5"/>
        <v>0</v>
      </c>
      <c r="Z212" s="637">
        <f>IF(Alapadatok!$B$16=1,'3.1.2 Költségvetés'!Y212-'3.1.2 Költségvetés'!V212,'3.1.2 Költségvetés'!Y212-'3.1.2 Költségvetés'!U212)</f>
        <v>0</v>
      </c>
      <c r="AA212" s="574" t="str">
        <f>IF(Alapadatok!$B$16=1,IF(V212=0,"-",ROUND((Y212-V212)/V212,4)),IF(U212=0,"-",ROUND((Y212-U212)/U212,4)))</f>
        <v>-</v>
      </c>
      <c r="AB212" s="496"/>
      <c r="AC212" s="283"/>
    </row>
    <row r="213" spans="1:29" ht="28.5" customHeight="1">
      <c r="A213" s="279"/>
      <c r="B213" s="701">
        <f t="shared" si="6"/>
        <v>204</v>
      </c>
      <c r="C213" s="702"/>
      <c r="D213" s="286"/>
      <c r="E213" s="287"/>
      <c r="F213" s="731" t="s">
        <v>73</v>
      </c>
      <c r="G213" s="731"/>
      <c r="H213" s="731"/>
      <c r="I213" s="731"/>
      <c r="J213" s="731"/>
      <c r="K213" s="731"/>
      <c r="L213" s="731"/>
      <c r="M213" s="731"/>
      <c r="N213" s="731"/>
      <c r="O213" s="731"/>
      <c r="P213" s="731"/>
      <c r="Q213" s="731"/>
      <c r="R213" s="731"/>
      <c r="S213" s="732"/>
      <c r="T213" s="364"/>
      <c r="U213" s="364"/>
      <c r="V213" s="442"/>
      <c r="W213" s="479"/>
      <c r="X213" s="536"/>
      <c r="Y213" s="461">
        <f t="shared" si="5"/>
        <v>0</v>
      </c>
      <c r="Z213" s="637">
        <f>IF(Alapadatok!$B$16=1,'3.1.2 Költségvetés'!Y213-'3.1.2 Költségvetés'!V213,'3.1.2 Költségvetés'!Y213-'3.1.2 Költségvetés'!U213)</f>
        <v>0</v>
      </c>
      <c r="AA213" s="574" t="str">
        <f>IF(Alapadatok!$B$16=1,IF(V213=0,"-",ROUND((Y213-V213)/V213,4)),IF(U213=0,"-",ROUND((Y213-U213)/U213,4)))</f>
        <v>-</v>
      </c>
      <c r="AB213" s="496"/>
      <c r="AC213" s="283"/>
    </row>
    <row r="214" spans="1:29" ht="34.5" customHeight="1">
      <c r="A214" s="279"/>
      <c r="B214" s="703">
        <f t="shared" si="6"/>
        <v>205</v>
      </c>
      <c r="C214" s="704"/>
      <c r="D214" s="286"/>
      <c r="E214" s="930" t="s">
        <v>766</v>
      </c>
      <c r="F214" s="930"/>
      <c r="G214" s="930"/>
      <c r="H214" s="930"/>
      <c r="I214" s="930"/>
      <c r="J214" s="930"/>
      <c r="K214" s="930"/>
      <c r="L214" s="930"/>
      <c r="M214" s="930"/>
      <c r="N214" s="930"/>
      <c r="O214" s="930"/>
      <c r="P214" s="930"/>
      <c r="Q214" s="930"/>
      <c r="R214" s="930"/>
      <c r="S214" s="931"/>
      <c r="T214" s="364">
        <f>SUM(T215:T216)</f>
        <v>0</v>
      </c>
      <c r="U214" s="364">
        <f>SUM(U215:U216)</f>
        <v>0</v>
      </c>
      <c r="V214" s="442">
        <f>SUM(V215:V216)</f>
        <v>0</v>
      </c>
      <c r="W214" s="479">
        <f>SUM(W215:W216)</f>
        <v>0</v>
      </c>
      <c r="X214" s="536">
        <f>SUM(X215:X216)</f>
        <v>0</v>
      </c>
      <c r="Y214" s="461">
        <f t="shared" si="5"/>
        <v>0</v>
      </c>
      <c r="Z214" s="637">
        <f>IF(Alapadatok!$B$16=1,'3.1.2 Költségvetés'!Y214-'3.1.2 Költségvetés'!V214,'3.1.2 Költségvetés'!Y214-'3.1.2 Költségvetés'!U214)</f>
        <v>0</v>
      </c>
      <c r="AA214" s="574" t="str">
        <f>IF(Alapadatok!$B$16=1,IF(V214=0,"-",ROUND((Y214-V214)/V214,4)),IF(U214=0,"-",ROUND((Y214-U214)/U214,4)))</f>
        <v>-</v>
      </c>
      <c r="AB214" s="496"/>
      <c r="AC214" s="283"/>
    </row>
    <row r="215" spans="1:29" ht="18" customHeight="1">
      <c r="A215" s="279"/>
      <c r="B215" s="701">
        <f t="shared" si="6"/>
        <v>206</v>
      </c>
      <c r="C215" s="702"/>
      <c r="D215" s="286"/>
      <c r="E215" s="287"/>
      <c r="F215" s="288" t="s">
        <v>614</v>
      </c>
      <c r="G215" s="288"/>
      <c r="H215" s="288"/>
      <c r="I215" s="288"/>
      <c r="J215" s="288"/>
      <c r="K215" s="288"/>
      <c r="L215" s="288"/>
      <c r="M215" s="288"/>
      <c r="N215" s="288"/>
      <c r="O215" s="288"/>
      <c r="P215" s="288"/>
      <c r="Q215" s="288"/>
      <c r="R215" s="288"/>
      <c r="S215" s="289"/>
      <c r="T215" s="364"/>
      <c r="U215" s="364"/>
      <c r="V215" s="442"/>
      <c r="W215" s="479"/>
      <c r="X215" s="536"/>
      <c r="Y215" s="461">
        <f aca="true" t="shared" si="8" ref="Y215:Y254">SUM(W215:X215)</f>
        <v>0</v>
      </c>
      <c r="Z215" s="637">
        <f>IF(Alapadatok!$B$16=1,'3.1.2 Költségvetés'!Y215-'3.1.2 Költségvetés'!V215,'3.1.2 Költségvetés'!Y215-'3.1.2 Költségvetés'!U215)</f>
        <v>0</v>
      </c>
      <c r="AA215" s="574" t="str">
        <f>IF(Alapadatok!$B$16=1,IF(V215=0,"-",ROUND((Y215-V215)/V215,4)),IF(U215=0,"-",ROUND((Y215-U215)/U215,4)))</f>
        <v>-</v>
      </c>
      <c r="AB215" s="496"/>
      <c r="AC215" s="283"/>
    </row>
    <row r="216" spans="1:29" ht="18" customHeight="1">
      <c r="A216" s="279"/>
      <c r="B216" s="703">
        <f t="shared" si="6"/>
        <v>207</v>
      </c>
      <c r="C216" s="704"/>
      <c r="D216" s="286"/>
      <c r="E216" s="287"/>
      <c r="F216" s="731" t="s">
        <v>72</v>
      </c>
      <c r="G216" s="731"/>
      <c r="H216" s="731"/>
      <c r="I216" s="731"/>
      <c r="J216" s="731"/>
      <c r="K216" s="731"/>
      <c r="L216" s="731"/>
      <c r="M216" s="731"/>
      <c r="N216" s="731"/>
      <c r="O216" s="731"/>
      <c r="P216" s="731"/>
      <c r="Q216" s="731"/>
      <c r="R216" s="731"/>
      <c r="S216" s="732"/>
      <c r="T216" s="364"/>
      <c r="U216" s="364"/>
      <c r="V216" s="442"/>
      <c r="W216" s="479"/>
      <c r="X216" s="536"/>
      <c r="Y216" s="461">
        <f t="shared" si="8"/>
        <v>0</v>
      </c>
      <c r="Z216" s="637">
        <f>IF(Alapadatok!$B$16=1,'3.1.2 Költségvetés'!Y216-'3.1.2 Költségvetés'!V216,'3.1.2 Költségvetés'!Y216-'3.1.2 Költségvetés'!U216)</f>
        <v>0</v>
      </c>
      <c r="AA216" s="574" t="str">
        <f>IF(Alapadatok!$B$16=1,IF(V216=0,"-",ROUND((Y216-V216)/V216,4)),IF(U216=0,"-",ROUND((Y216-U216)/U216,4)))</f>
        <v>-</v>
      </c>
      <c r="AB216" s="496"/>
      <c r="AC216" s="283"/>
    </row>
    <row r="217" spans="1:29" ht="18" customHeight="1">
      <c r="A217" s="279"/>
      <c r="B217" s="701">
        <f t="shared" si="6"/>
        <v>208</v>
      </c>
      <c r="C217" s="702"/>
      <c r="D217" s="286" t="s">
        <v>477</v>
      </c>
      <c r="E217" s="287"/>
      <c r="F217" s="288"/>
      <c r="G217" s="288"/>
      <c r="H217" s="288"/>
      <c r="I217" s="288"/>
      <c r="J217" s="288"/>
      <c r="K217" s="288"/>
      <c r="L217" s="288"/>
      <c r="M217" s="288"/>
      <c r="N217" s="288"/>
      <c r="O217" s="288"/>
      <c r="P217" s="288"/>
      <c r="Q217" s="288"/>
      <c r="R217" s="288"/>
      <c r="S217" s="289"/>
      <c r="T217" s="364"/>
      <c r="U217" s="364"/>
      <c r="V217" s="442"/>
      <c r="W217" s="479"/>
      <c r="X217" s="536"/>
      <c r="Y217" s="461">
        <f t="shared" si="8"/>
        <v>0</v>
      </c>
      <c r="Z217" s="637">
        <f>IF(Alapadatok!$B$16=1,'3.1.2 Költségvetés'!Y217-'3.1.2 Költségvetés'!V217,'3.1.2 Költségvetés'!Y217-'3.1.2 Költségvetés'!U217)</f>
        <v>0</v>
      </c>
      <c r="AA217" s="574" t="str">
        <f>IF(Alapadatok!$B$16=1,IF(V217=0,"-",ROUND((Y217-V217)/V217,4)),IF(U217=0,"-",ROUND((Y217-U217)/U217,4)))</f>
        <v>-</v>
      </c>
      <c r="AB217" s="496"/>
      <c r="AC217" s="283"/>
    </row>
    <row r="218" spans="1:29" ht="30.75" customHeight="1">
      <c r="A218" s="279"/>
      <c r="B218" s="742">
        <f t="shared" si="6"/>
        <v>209</v>
      </c>
      <c r="C218" s="743"/>
      <c r="D218" s="767" t="s">
        <v>767</v>
      </c>
      <c r="E218" s="768"/>
      <c r="F218" s="768"/>
      <c r="G218" s="768"/>
      <c r="H218" s="768"/>
      <c r="I218" s="768"/>
      <c r="J218" s="768"/>
      <c r="K218" s="768"/>
      <c r="L218" s="768"/>
      <c r="M218" s="768"/>
      <c r="N218" s="768"/>
      <c r="O218" s="768"/>
      <c r="P218" s="768"/>
      <c r="Q218" s="768"/>
      <c r="R218" s="768"/>
      <c r="S218" s="769"/>
      <c r="T218" s="310">
        <f aca="true" t="shared" si="9" ref="T218:Y218">SUM(T219,T225)</f>
        <v>0</v>
      </c>
      <c r="U218" s="310">
        <f t="shared" si="9"/>
        <v>0</v>
      </c>
      <c r="V218" s="440">
        <f t="shared" si="9"/>
        <v>0</v>
      </c>
      <c r="W218" s="467">
        <f t="shared" si="9"/>
        <v>0</v>
      </c>
      <c r="X218" s="517">
        <f t="shared" si="9"/>
        <v>0</v>
      </c>
      <c r="Y218" s="444">
        <f t="shared" si="9"/>
        <v>0</v>
      </c>
      <c r="Z218" s="643">
        <f>IF(Alapadatok!$B$16=1,'3.1.2 Költségvetés'!Y218-'3.1.2 Költségvetés'!V218,'3.1.2 Költségvetés'!Y218-'3.1.2 Költségvetés'!U218)</f>
        <v>0</v>
      </c>
      <c r="AA218" s="557" t="str">
        <f>IF(Alapadatok!$B$16=1,IF(V218=0,"-",ROUND((Y218-V218)/V218,4)),IF(U218=0,"-",ROUND((Y218-U218)/U218,4)))</f>
        <v>-</v>
      </c>
      <c r="AB218" s="496"/>
      <c r="AC218" s="283"/>
    </row>
    <row r="219" spans="1:30" ht="18" customHeight="1">
      <c r="A219" s="279"/>
      <c r="B219" s="778">
        <f t="shared" si="6"/>
        <v>210</v>
      </c>
      <c r="C219" s="779"/>
      <c r="D219" s="754" t="s">
        <v>768</v>
      </c>
      <c r="E219" s="755"/>
      <c r="F219" s="755"/>
      <c r="G219" s="755"/>
      <c r="H219" s="755"/>
      <c r="I219" s="755"/>
      <c r="J219" s="755"/>
      <c r="K219" s="755"/>
      <c r="L219" s="755"/>
      <c r="M219" s="755"/>
      <c r="N219" s="755"/>
      <c r="O219" s="755"/>
      <c r="P219" s="755"/>
      <c r="Q219" s="755"/>
      <c r="R219" s="755"/>
      <c r="S219" s="756"/>
      <c r="T219" s="364">
        <f>SUM(T220:T224)</f>
        <v>0</v>
      </c>
      <c r="U219" s="364">
        <f>SUM(U220:U224)</f>
        <v>0</v>
      </c>
      <c r="V219" s="442">
        <f>SUM(V220:V224)</f>
        <v>0</v>
      </c>
      <c r="W219" s="479">
        <f>SUM(W220:W224)</f>
        <v>0</v>
      </c>
      <c r="X219" s="536">
        <f>SUM(X220:X224)</f>
        <v>0</v>
      </c>
      <c r="Y219" s="461">
        <f t="shared" si="8"/>
        <v>0</v>
      </c>
      <c r="Z219" s="637">
        <f>IF(Alapadatok!$B$16=1,'3.1.2 Költségvetés'!Y219-'3.1.2 Költségvetés'!V219,'3.1.2 Költségvetés'!Y219-'3.1.2 Költségvetés'!U219)</f>
        <v>0</v>
      </c>
      <c r="AA219" s="574" t="str">
        <f>IF(Alapadatok!$B$16=1,IF(V219=0,"-",ROUND((Y219-V219)/V219,4)),IF(U219=0,"-",ROUND((Y219-U219)/U219,4)))</f>
        <v>-</v>
      </c>
      <c r="AB219" s="496">
        <v>513</v>
      </c>
      <c r="AC219" s="283"/>
      <c r="AD219" s="359"/>
    </row>
    <row r="220" spans="1:30" ht="18" customHeight="1">
      <c r="A220" s="279"/>
      <c r="B220" s="703">
        <f t="shared" si="6"/>
        <v>211</v>
      </c>
      <c r="C220" s="704"/>
      <c r="D220" s="728" t="s">
        <v>344</v>
      </c>
      <c r="E220" s="729"/>
      <c r="F220" s="729" t="s">
        <v>149</v>
      </c>
      <c r="G220" s="729"/>
      <c r="H220" s="729"/>
      <c r="I220" s="729"/>
      <c r="J220" s="729"/>
      <c r="K220" s="729"/>
      <c r="L220" s="729"/>
      <c r="M220" s="729"/>
      <c r="N220" s="729"/>
      <c r="O220" s="729"/>
      <c r="P220" s="729"/>
      <c r="Q220" s="729"/>
      <c r="R220" s="729"/>
      <c r="S220" s="730"/>
      <c r="T220" s="364"/>
      <c r="U220" s="364"/>
      <c r="V220" s="442"/>
      <c r="W220" s="479"/>
      <c r="X220" s="536"/>
      <c r="Y220" s="461">
        <f t="shared" si="8"/>
        <v>0</v>
      </c>
      <c r="Z220" s="637">
        <f>IF(Alapadatok!$B$16=1,'3.1.2 Költségvetés'!Y220-'3.1.2 Költségvetés'!V220,'3.1.2 Költségvetés'!Y220-'3.1.2 Költségvetés'!U220)</f>
        <v>0</v>
      </c>
      <c r="AA220" s="574" t="str">
        <f>IF(Alapadatok!$B$16=1,IF(V220=0,"-",ROUND((Y220-V220)/V220,4)),IF(U220=0,"-",ROUND((Y220-U220)/U220,4)))</f>
        <v>-</v>
      </c>
      <c r="AB220" s="496"/>
      <c r="AC220" s="283"/>
      <c r="AD220" s="359"/>
    </row>
    <row r="221" spans="1:30" ht="18" customHeight="1">
      <c r="A221" s="279"/>
      <c r="B221" s="701">
        <f t="shared" si="6"/>
        <v>212</v>
      </c>
      <c r="C221" s="702"/>
      <c r="D221" s="735" t="s">
        <v>720</v>
      </c>
      <c r="E221" s="736"/>
      <c r="F221" s="736"/>
      <c r="G221" s="736"/>
      <c r="H221" s="736"/>
      <c r="I221" s="736"/>
      <c r="J221" s="736"/>
      <c r="K221" s="736"/>
      <c r="L221" s="736"/>
      <c r="M221" s="736"/>
      <c r="N221" s="736"/>
      <c r="O221" s="736"/>
      <c r="P221" s="736"/>
      <c r="Q221" s="736"/>
      <c r="R221" s="736"/>
      <c r="S221" s="737"/>
      <c r="T221" s="364"/>
      <c r="U221" s="364"/>
      <c r="V221" s="442"/>
      <c r="W221" s="479"/>
      <c r="X221" s="536"/>
      <c r="Y221" s="461"/>
      <c r="Z221" s="637"/>
      <c r="AA221" s="574"/>
      <c r="AB221" s="496"/>
      <c r="AC221" s="283"/>
      <c r="AD221" s="359"/>
    </row>
    <row r="222" spans="1:30" ht="18" customHeight="1">
      <c r="A222" s="279"/>
      <c r="B222" s="703">
        <f t="shared" si="6"/>
        <v>213</v>
      </c>
      <c r="C222" s="704"/>
      <c r="D222" s="728" t="s">
        <v>345</v>
      </c>
      <c r="E222" s="729"/>
      <c r="F222" s="729" t="s">
        <v>150</v>
      </c>
      <c r="G222" s="729"/>
      <c r="H222" s="729"/>
      <c r="I222" s="729"/>
      <c r="J222" s="729"/>
      <c r="K222" s="729"/>
      <c r="L222" s="729"/>
      <c r="M222" s="729"/>
      <c r="N222" s="729"/>
      <c r="O222" s="729"/>
      <c r="P222" s="729"/>
      <c r="Q222" s="729"/>
      <c r="R222" s="729"/>
      <c r="S222" s="730"/>
      <c r="T222" s="364"/>
      <c r="U222" s="364"/>
      <c r="V222" s="442"/>
      <c r="W222" s="479"/>
      <c r="X222" s="536"/>
      <c r="Y222" s="461">
        <f t="shared" si="8"/>
        <v>0</v>
      </c>
      <c r="Z222" s="637">
        <f>IF(Alapadatok!$B$16=1,'3.1.2 Költségvetés'!Y222-'3.1.2 Költségvetés'!V222,'3.1.2 Költségvetés'!Y222-'3.1.2 Költségvetés'!U222)</f>
        <v>0</v>
      </c>
      <c r="AA222" s="574" t="str">
        <f>IF(Alapadatok!$B$16=1,IF(V222=0,"-",ROUND((Y222-V222)/V222,4)),IF(U222=0,"-",ROUND((Y222-U222)/U222,4)))</f>
        <v>-</v>
      </c>
      <c r="AB222" s="496"/>
      <c r="AC222" s="283"/>
      <c r="AD222" s="359"/>
    </row>
    <row r="223" spans="1:30" ht="18" customHeight="1">
      <c r="A223" s="279"/>
      <c r="B223" s="703">
        <f t="shared" si="6"/>
        <v>214</v>
      </c>
      <c r="C223" s="704"/>
      <c r="D223" s="728" t="s">
        <v>348</v>
      </c>
      <c r="E223" s="729"/>
      <c r="F223" s="729" t="s">
        <v>56</v>
      </c>
      <c r="G223" s="729"/>
      <c r="H223" s="729"/>
      <c r="I223" s="729"/>
      <c r="J223" s="729"/>
      <c r="K223" s="729"/>
      <c r="L223" s="729"/>
      <c r="M223" s="729"/>
      <c r="N223" s="729"/>
      <c r="O223" s="729"/>
      <c r="P223" s="729"/>
      <c r="Q223" s="729"/>
      <c r="R223" s="729"/>
      <c r="S223" s="730"/>
      <c r="T223" s="364"/>
      <c r="U223" s="364"/>
      <c r="V223" s="442"/>
      <c r="W223" s="479"/>
      <c r="X223" s="536"/>
      <c r="Y223" s="461">
        <f t="shared" si="8"/>
        <v>0</v>
      </c>
      <c r="Z223" s="637">
        <f>IF(Alapadatok!$B$16=1,'3.1.2 Költségvetés'!Y223-'3.1.2 Költségvetés'!V223,'3.1.2 Költségvetés'!Y223-'3.1.2 Költségvetés'!U223)</f>
        <v>0</v>
      </c>
      <c r="AA223" s="574" t="str">
        <f>IF(Alapadatok!$B$16=1,IF(V223=0,"-",ROUND((Y223-V223)/V223,4)),IF(U223=0,"-",ROUND((Y223-U223)/U223,4)))</f>
        <v>-</v>
      </c>
      <c r="AB223" s="496"/>
      <c r="AC223" s="283"/>
      <c r="AD223" s="359"/>
    </row>
    <row r="224" spans="1:30" ht="18" customHeight="1">
      <c r="A224" s="279"/>
      <c r="B224" s="703">
        <f t="shared" si="6"/>
        <v>215</v>
      </c>
      <c r="C224" s="704"/>
      <c r="D224" s="728" t="s">
        <v>349</v>
      </c>
      <c r="E224" s="729"/>
      <c r="F224" s="729" t="s">
        <v>151</v>
      </c>
      <c r="G224" s="729"/>
      <c r="H224" s="729"/>
      <c r="I224" s="729"/>
      <c r="J224" s="729"/>
      <c r="K224" s="729"/>
      <c r="L224" s="729"/>
      <c r="M224" s="729"/>
      <c r="N224" s="729"/>
      <c r="O224" s="729"/>
      <c r="P224" s="729"/>
      <c r="Q224" s="729"/>
      <c r="R224" s="729"/>
      <c r="S224" s="730"/>
      <c r="T224" s="364"/>
      <c r="U224" s="479"/>
      <c r="V224" s="442"/>
      <c r="W224" s="479"/>
      <c r="X224" s="536"/>
      <c r="Y224" s="461">
        <f t="shared" si="8"/>
        <v>0</v>
      </c>
      <c r="Z224" s="637">
        <f>IF(Alapadatok!$B$16=1,'3.1.2 Költségvetés'!Y224-'3.1.2 Költségvetés'!V224,'3.1.2 Költségvetés'!Y224-'3.1.2 Költségvetés'!U224)</f>
        <v>0</v>
      </c>
      <c r="AA224" s="574" t="str">
        <f>IF(Alapadatok!$B$16=1,IF(V224=0,"-",ROUND((Y224-V224)/V224,4)),IF(U224=0,"-",ROUND((Y224-U224)/U224,4)))</f>
        <v>-</v>
      </c>
      <c r="AB224" s="496"/>
      <c r="AC224" s="283"/>
      <c r="AD224" s="359"/>
    </row>
    <row r="225" spans="1:29" ht="18" customHeight="1">
      <c r="A225" s="279"/>
      <c r="B225" s="770">
        <f t="shared" si="6"/>
        <v>216</v>
      </c>
      <c r="C225" s="771"/>
      <c r="D225" s="757" t="s">
        <v>478</v>
      </c>
      <c r="E225" s="758"/>
      <c r="F225" s="758"/>
      <c r="G225" s="758"/>
      <c r="H225" s="758"/>
      <c r="I225" s="758"/>
      <c r="J225" s="758"/>
      <c r="K225" s="758"/>
      <c r="L225" s="758"/>
      <c r="M225" s="758"/>
      <c r="N225" s="758"/>
      <c r="O225" s="758"/>
      <c r="P225" s="758"/>
      <c r="Q225" s="758"/>
      <c r="R225" s="758"/>
      <c r="S225" s="759"/>
      <c r="T225" s="364"/>
      <c r="U225" s="364"/>
      <c r="V225" s="442"/>
      <c r="W225" s="479"/>
      <c r="X225" s="536"/>
      <c r="Y225" s="461">
        <f t="shared" si="8"/>
        <v>0</v>
      </c>
      <c r="Z225" s="637">
        <f>IF(Alapadatok!$B$16=1,'3.1.2 Költségvetés'!Y225-'3.1.2 Költségvetés'!V225,'3.1.2 Költségvetés'!Y225-'3.1.2 Költségvetés'!U225)</f>
        <v>0</v>
      </c>
      <c r="AA225" s="574" t="str">
        <f>IF(Alapadatok!$B$16=1,IF(V225=0,"-",ROUND((Y225-V225)/V225,4)),IF(U225=0,"-",ROUND((Y225-U225)/U225,4)))</f>
        <v>-</v>
      </c>
      <c r="AB225" s="496"/>
      <c r="AC225" s="283"/>
    </row>
    <row r="226" spans="1:29" ht="30.75" customHeight="1">
      <c r="A226" s="279"/>
      <c r="B226" s="742">
        <f t="shared" si="6"/>
        <v>217</v>
      </c>
      <c r="C226" s="743"/>
      <c r="D226" s="767" t="s">
        <v>479</v>
      </c>
      <c r="E226" s="768"/>
      <c r="F226" s="768"/>
      <c r="G226" s="768"/>
      <c r="H226" s="768"/>
      <c r="I226" s="768"/>
      <c r="J226" s="768"/>
      <c r="K226" s="768"/>
      <c r="L226" s="768"/>
      <c r="M226" s="768"/>
      <c r="N226" s="768"/>
      <c r="O226" s="768"/>
      <c r="P226" s="768"/>
      <c r="Q226" s="768"/>
      <c r="R226" s="768"/>
      <c r="S226" s="769"/>
      <c r="T226" s="310">
        <f>T81+T203+T209+T218</f>
        <v>0</v>
      </c>
      <c r="U226" s="310">
        <f>U81+U203+U209+U218</f>
        <v>0</v>
      </c>
      <c r="V226" s="440">
        <f>V81+V203+V209+V218</f>
        <v>0</v>
      </c>
      <c r="W226" s="467">
        <f>W81+W203+W209+W218</f>
        <v>0</v>
      </c>
      <c r="X226" s="517">
        <f>X81+X203+X209+X218</f>
        <v>0</v>
      </c>
      <c r="Y226" s="444">
        <f t="shared" si="8"/>
        <v>0</v>
      </c>
      <c r="Z226" s="643">
        <f>IF(Alapadatok!$B$16=1,'3.1.2 Költségvetés'!Y226-'3.1.2 Költségvetés'!V226,'3.1.2 Költségvetés'!Y226-'3.1.2 Költségvetés'!U226)</f>
        <v>0</v>
      </c>
      <c r="AA226" s="557" t="str">
        <f>IF(Alapadatok!$B$16=1,IF(V226=0,"-",ROUND((Y226-V226)/V226,4)),IF(U226=0,"-",ROUND((Y226-U226)/U226,4)))</f>
        <v>-</v>
      </c>
      <c r="AB226" s="496"/>
      <c r="AC226" s="283"/>
    </row>
    <row r="227" spans="1:31" ht="30.75" customHeight="1">
      <c r="A227" s="279"/>
      <c r="B227" s="733">
        <f t="shared" si="6"/>
        <v>218</v>
      </c>
      <c r="C227" s="734"/>
      <c r="D227" s="763" t="s">
        <v>480</v>
      </c>
      <c r="E227" s="763"/>
      <c r="F227" s="763"/>
      <c r="G227" s="763"/>
      <c r="H227" s="763"/>
      <c r="I227" s="763"/>
      <c r="J227" s="763"/>
      <c r="K227" s="763"/>
      <c r="L227" s="763"/>
      <c r="M227" s="763"/>
      <c r="N227" s="763"/>
      <c r="O227" s="763"/>
      <c r="P227" s="763"/>
      <c r="Q227" s="763"/>
      <c r="R227" s="763"/>
      <c r="S227" s="763"/>
      <c r="T227" s="310">
        <f>T10-T81+T218</f>
        <v>0</v>
      </c>
      <c r="U227" s="310">
        <f>U10-U81+U218</f>
        <v>0</v>
      </c>
      <c r="V227" s="440">
        <f>V10-V81+V218</f>
        <v>0</v>
      </c>
      <c r="W227" s="467">
        <f>W10-W81+W218</f>
        <v>0</v>
      </c>
      <c r="X227" s="517">
        <f>X10-X81+X218</f>
        <v>0</v>
      </c>
      <c r="Y227" s="444">
        <f t="shared" si="8"/>
        <v>0</v>
      </c>
      <c r="Z227" s="643">
        <f>IF(Alapadatok!$B$16=1,'3.1.2 Költségvetés'!Y227-'3.1.2 Költségvetés'!V227,'3.1.2 Költségvetés'!Y227-'3.1.2 Költségvetés'!U227)</f>
        <v>0</v>
      </c>
      <c r="AA227" s="557" t="str">
        <f>IF(Alapadatok!$B$16=1,IF(V227=0,"-",ROUND((Y227-V227)/V227,4)),IF(U227=0,"-",ROUND((Y227-U227)/U227,4)))</f>
        <v>-</v>
      </c>
      <c r="AB227" s="496"/>
      <c r="AC227" s="283"/>
      <c r="AD227" s="359">
        <f>X227-X206-X210</f>
        <v>0</v>
      </c>
      <c r="AE227" s="359"/>
    </row>
    <row r="228" spans="1:29" ht="30.75" customHeight="1">
      <c r="A228" s="279"/>
      <c r="B228" s="733">
        <f t="shared" si="6"/>
        <v>219</v>
      </c>
      <c r="C228" s="734"/>
      <c r="D228" s="763" t="s">
        <v>481</v>
      </c>
      <c r="E228" s="763"/>
      <c r="F228" s="763"/>
      <c r="G228" s="763"/>
      <c r="H228" s="763"/>
      <c r="I228" s="763"/>
      <c r="J228" s="763"/>
      <c r="K228" s="763"/>
      <c r="L228" s="763"/>
      <c r="M228" s="763"/>
      <c r="N228" s="763"/>
      <c r="O228" s="763"/>
      <c r="P228" s="763"/>
      <c r="Q228" s="763"/>
      <c r="R228" s="763"/>
      <c r="S228" s="763"/>
      <c r="T228" s="310">
        <f>T73-(T203+T209)</f>
        <v>0</v>
      </c>
      <c r="U228" s="310">
        <f>U73-(U203+U209)</f>
        <v>0</v>
      </c>
      <c r="V228" s="440">
        <f>V73-(V203+V209)</f>
        <v>0</v>
      </c>
      <c r="W228" s="467">
        <f>W73-(W203+W209)</f>
        <v>0</v>
      </c>
      <c r="X228" s="517">
        <f>X73-(X203+X209)</f>
        <v>0</v>
      </c>
      <c r="Y228" s="444">
        <f t="shared" si="8"/>
        <v>0</v>
      </c>
      <c r="Z228" s="643">
        <f>IF(Alapadatok!$B$16=1,'3.1.2 Költségvetés'!Y228-'3.1.2 Költségvetés'!V228,'3.1.2 Költségvetés'!Y228-'3.1.2 Költségvetés'!U228)</f>
        <v>0</v>
      </c>
      <c r="AA228" s="557" t="str">
        <f>IF(Alapadatok!$B$16=1,IF(V228=0,"-",ROUND((Y228-V228)/V228,4)),IF(U228=0,"-",ROUND((Y228-U228)/U228,4)))</f>
        <v>-</v>
      </c>
      <c r="AB228" s="496"/>
      <c r="AC228" s="283"/>
    </row>
    <row r="229" spans="1:29" ht="18" customHeight="1">
      <c r="A229" s="279"/>
      <c r="B229" s="733">
        <f t="shared" si="6"/>
        <v>220</v>
      </c>
      <c r="C229" s="734"/>
      <c r="D229" s="763" t="s">
        <v>482</v>
      </c>
      <c r="E229" s="763"/>
      <c r="F229" s="763"/>
      <c r="G229" s="763"/>
      <c r="H229" s="763"/>
      <c r="I229" s="763"/>
      <c r="J229" s="763"/>
      <c r="K229" s="763"/>
      <c r="L229" s="763"/>
      <c r="M229" s="763"/>
      <c r="N229" s="763"/>
      <c r="O229" s="763"/>
      <c r="P229" s="763"/>
      <c r="Q229" s="763"/>
      <c r="R229" s="763"/>
      <c r="S229" s="763"/>
      <c r="T229" s="310">
        <f>T80-(T81+T203+T209)</f>
        <v>0</v>
      </c>
      <c r="U229" s="310">
        <f>U80-(U81+U203+U209)</f>
        <v>0</v>
      </c>
      <c r="V229" s="440">
        <f>V80-(V81+V203+V209)</f>
        <v>0</v>
      </c>
      <c r="W229" s="467">
        <f>W80-(W81+W203+W209)</f>
        <v>0</v>
      </c>
      <c r="X229" s="517">
        <f>X80-(X81+X203+X209)</f>
        <v>0</v>
      </c>
      <c r="Y229" s="444">
        <f t="shared" si="8"/>
        <v>0</v>
      </c>
      <c r="Z229" s="643">
        <f>IF(Alapadatok!$B$16=1,'3.1.2 Költségvetés'!Y229-'3.1.2 Költségvetés'!V229,'3.1.2 Költségvetés'!Y229-'3.1.2 Költségvetés'!U229)</f>
        <v>0</v>
      </c>
      <c r="AA229" s="557" t="str">
        <f>IF(Alapadatok!$B$16=1,IF(V229=0,"-",ROUND((Y229-V229)/V229,4)),IF(U229=0,"-",ROUND((Y229-U229)/U229,4)))</f>
        <v>-</v>
      </c>
      <c r="AB229" s="496"/>
      <c r="AC229" s="283"/>
    </row>
    <row r="230" spans="1:29" ht="18" customHeight="1">
      <c r="A230" s="279"/>
      <c r="B230" s="783">
        <f t="shared" si="6"/>
        <v>221</v>
      </c>
      <c r="C230" s="784"/>
      <c r="D230" s="785" t="s">
        <v>735</v>
      </c>
      <c r="E230" s="785"/>
      <c r="F230" s="785"/>
      <c r="G230" s="785"/>
      <c r="H230" s="785"/>
      <c r="I230" s="785"/>
      <c r="J230" s="785"/>
      <c r="K230" s="785"/>
      <c r="L230" s="785"/>
      <c r="M230" s="785"/>
      <c r="N230" s="785"/>
      <c r="O230" s="785"/>
      <c r="P230" s="785"/>
      <c r="Q230" s="785"/>
      <c r="R230" s="785"/>
      <c r="S230" s="785"/>
      <c r="T230" s="258"/>
      <c r="U230" s="258"/>
      <c r="V230" s="350"/>
      <c r="W230" s="470"/>
      <c r="X230" s="521"/>
      <c r="Y230" s="462">
        <f t="shared" si="8"/>
        <v>0</v>
      </c>
      <c r="Z230" s="644">
        <f>IF(Alapadatok!$B$16=1,'3.1.2 Költségvetés'!Y230-'3.1.2 Költségvetés'!V230,'3.1.2 Költségvetés'!Y230-'3.1.2 Költségvetés'!U230)</f>
        <v>0</v>
      </c>
      <c r="AA230" s="580" t="str">
        <f>IF(Alapadatok!$B$16=1,IF(V230=0,"-",ROUND((Y230-V230)/V230,4)),IF(U230=0,"-",ROUND((Y230-U230)/U230,4)))</f>
        <v>-</v>
      </c>
      <c r="AB230" s="496"/>
      <c r="AC230" s="283" t="s">
        <v>276</v>
      </c>
    </row>
    <row r="231" spans="1:29" ht="18" customHeight="1" thickBot="1">
      <c r="A231" s="279"/>
      <c r="B231" s="748">
        <f t="shared" si="6"/>
        <v>222</v>
      </c>
      <c r="C231" s="749"/>
      <c r="D231" s="750" t="s">
        <v>772</v>
      </c>
      <c r="E231" s="750"/>
      <c r="F231" s="750"/>
      <c r="G231" s="750"/>
      <c r="H231" s="750"/>
      <c r="I231" s="750"/>
      <c r="J231" s="750"/>
      <c r="K231" s="750"/>
      <c r="L231" s="750"/>
      <c r="M231" s="750"/>
      <c r="N231" s="750"/>
      <c r="O231" s="750"/>
      <c r="P231" s="750"/>
      <c r="Q231" s="750"/>
      <c r="R231" s="750"/>
      <c r="S231" s="750"/>
      <c r="T231" s="513">
        <f>T229-T230</f>
        <v>0</v>
      </c>
      <c r="U231" s="513">
        <f>U229-U230</f>
        <v>0</v>
      </c>
      <c r="V231" s="514">
        <f>V229-V230</f>
        <v>0</v>
      </c>
      <c r="W231" s="515">
        <f>W229-W230</f>
        <v>0</v>
      </c>
      <c r="X231" s="537">
        <f>X229-X230</f>
        <v>0</v>
      </c>
      <c r="Y231" s="516">
        <f t="shared" si="8"/>
        <v>0</v>
      </c>
      <c r="Z231" s="645">
        <f>IF(Alapadatok!$B$16=1,'3.1.2 Költségvetés'!Y231-'3.1.2 Költségvetés'!V231,'3.1.2 Költségvetés'!Y231-'3.1.2 Költségvetés'!U231)</f>
        <v>0</v>
      </c>
      <c r="AA231" s="581" t="str">
        <f>IF(Alapadatok!$B$16=1,IF(V231=0,"-",ROUND((Y231-V231)/V231,4)),IF(U231=0,"-",ROUND((Y231-U231)/U231,4)))</f>
        <v>-</v>
      </c>
      <c r="AB231" s="496"/>
      <c r="AC231" s="283"/>
    </row>
    <row r="232" spans="1:29" ht="18" customHeight="1">
      <c r="A232" s="279"/>
      <c r="B232" s="765">
        <f t="shared" si="6"/>
        <v>223</v>
      </c>
      <c r="C232" s="766"/>
      <c r="D232" s="774" t="s">
        <v>773</v>
      </c>
      <c r="E232" s="774"/>
      <c r="F232" s="774"/>
      <c r="G232" s="774"/>
      <c r="H232" s="774"/>
      <c r="I232" s="774"/>
      <c r="J232" s="774"/>
      <c r="K232" s="774"/>
      <c r="L232" s="774"/>
      <c r="M232" s="774"/>
      <c r="N232" s="774"/>
      <c r="O232" s="774"/>
      <c r="P232" s="774"/>
      <c r="Q232" s="774"/>
      <c r="R232" s="774"/>
      <c r="S232" s="774"/>
      <c r="T232" s="493"/>
      <c r="U232" s="493"/>
      <c r="V232" s="518"/>
      <c r="W232" s="538"/>
      <c r="X232" s="494"/>
      <c r="Y232" s="540">
        <f t="shared" si="8"/>
        <v>0</v>
      </c>
      <c r="Z232" s="540"/>
      <c r="AA232" s="646"/>
      <c r="AB232" s="282"/>
      <c r="AC232" s="283"/>
    </row>
    <row r="233" spans="1:29" ht="18" customHeight="1">
      <c r="A233" s="279"/>
      <c r="B233" s="705">
        <f t="shared" si="6"/>
        <v>224</v>
      </c>
      <c r="C233" s="706"/>
      <c r="D233" s="707" t="s">
        <v>402</v>
      </c>
      <c r="E233" s="707"/>
      <c r="F233" s="707"/>
      <c r="G233" s="707"/>
      <c r="H233" s="707"/>
      <c r="I233" s="707"/>
      <c r="J233" s="707"/>
      <c r="K233" s="707"/>
      <c r="L233" s="707"/>
      <c r="M233" s="707"/>
      <c r="N233" s="707"/>
      <c r="O233" s="707"/>
      <c r="P233" s="707"/>
      <c r="Q233" s="707"/>
      <c r="R233" s="707"/>
      <c r="S233" s="707"/>
      <c r="T233" s="310">
        <f>T56</f>
        <v>0</v>
      </c>
      <c r="U233" s="310">
        <f>U56</f>
        <v>0</v>
      </c>
      <c r="V233" s="440">
        <f>V56</f>
        <v>0</v>
      </c>
      <c r="W233" s="467">
        <f>W56</f>
        <v>0</v>
      </c>
      <c r="X233" s="517">
        <f>X56</f>
        <v>0</v>
      </c>
      <c r="Y233" s="444">
        <f t="shared" si="8"/>
        <v>0</v>
      </c>
      <c r="Z233" s="444"/>
      <c r="AA233" s="643"/>
      <c r="AB233" s="282"/>
      <c r="AC233" s="283"/>
    </row>
    <row r="234" spans="1:29" ht="18" customHeight="1">
      <c r="A234" s="279"/>
      <c r="B234" s="705">
        <f t="shared" si="6"/>
        <v>225</v>
      </c>
      <c r="C234" s="706"/>
      <c r="D234" s="707" t="s">
        <v>403</v>
      </c>
      <c r="E234" s="707"/>
      <c r="F234" s="707"/>
      <c r="G234" s="707"/>
      <c r="H234" s="707"/>
      <c r="I234" s="707"/>
      <c r="J234" s="707"/>
      <c r="K234" s="707"/>
      <c r="L234" s="707"/>
      <c r="M234" s="707"/>
      <c r="N234" s="707"/>
      <c r="O234" s="707"/>
      <c r="P234" s="707"/>
      <c r="Q234" s="707"/>
      <c r="R234" s="707"/>
      <c r="S234" s="707"/>
      <c r="T234" s="310">
        <f>T11+T63</f>
        <v>0</v>
      </c>
      <c r="U234" s="310">
        <f>U11+U63</f>
        <v>0</v>
      </c>
      <c r="V234" s="440">
        <f>V11+V63</f>
        <v>0</v>
      </c>
      <c r="W234" s="467">
        <f>W11+W63</f>
        <v>0</v>
      </c>
      <c r="X234" s="517">
        <f>X11+X63</f>
        <v>0</v>
      </c>
      <c r="Y234" s="444">
        <f t="shared" si="8"/>
        <v>0</v>
      </c>
      <c r="Z234" s="444"/>
      <c r="AA234" s="643"/>
      <c r="AB234" s="282"/>
      <c r="AC234" s="283"/>
    </row>
    <row r="235" spans="1:29" ht="18" customHeight="1">
      <c r="A235" s="279"/>
      <c r="B235" s="705">
        <f aca="true" t="shared" si="10" ref="B235:B254">+B234+1</f>
        <v>226</v>
      </c>
      <c r="C235" s="706"/>
      <c r="D235" s="707" t="s">
        <v>680</v>
      </c>
      <c r="E235" s="707"/>
      <c r="F235" s="707"/>
      <c r="G235" s="707"/>
      <c r="H235" s="707"/>
      <c r="I235" s="707"/>
      <c r="J235" s="707"/>
      <c r="K235" s="707"/>
      <c r="L235" s="707"/>
      <c r="M235" s="707"/>
      <c r="N235" s="707"/>
      <c r="O235" s="707"/>
      <c r="P235" s="707"/>
      <c r="Q235" s="707"/>
      <c r="R235" s="707"/>
      <c r="S235" s="707"/>
      <c r="T235" s="310">
        <f aca="true" t="shared" si="11" ref="T235:Y235">T25</f>
        <v>0</v>
      </c>
      <c r="U235" s="310">
        <f t="shared" si="11"/>
        <v>0</v>
      </c>
      <c r="V235" s="440">
        <f t="shared" si="11"/>
        <v>0</v>
      </c>
      <c r="W235" s="467">
        <f t="shared" si="11"/>
        <v>0</v>
      </c>
      <c r="X235" s="517">
        <f t="shared" si="11"/>
        <v>0</v>
      </c>
      <c r="Y235" s="444">
        <f t="shared" si="11"/>
        <v>0</v>
      </c>
      <c r="Z235" s="444"/>
      <c r="AA235" s="643"/>
      <c r="AB235" s="282"/>
      <c r="AC235" s="283"/>
    </row>
    <row r="236" spans="1:29" ht="18" customHeight="1">
      <c r="A236" s="279"/>
      <c r="B236" s="705">
        <f t="shared" si="10"/>
        <v>227</v>
      </c>
      <c r="C236" s="706"/>
      <c r="D236" s="707" t="s">
        <v>404</v>
      </c>
      <c r="E236" s="707"/>
      <c r="F236" s="707"/>
      <c r="G236" s="707"/>
      <c r="H236" s="707"/>
      <c r="I236" s="707"/>
      <c r="J236" s="707"/>
      <c r="K236" s="707"/>
      <c r="L236" s="707"/>
      <c r="M236" s="707"/>
      <c r="N236" s="707"/>
      <c r="O236" s="707"/>
      <c r="P236" s="707"/>
      <c r="Q236" s="707"/>
      <c r="R236" s="707"/>
      <c r="S236" s="707"/>
      <c r="T236" s="310">
        <f>SUM(T35)</f>
        <v>0</v>
      </c>
      <c r="U236" s="310">
        <f>SUM(U35)</f>
        <v>0</v>
      </c>
      <c r="V236" s="440">
        <f>SUM(V35)</f>
        <v>0</v>
      </c>
      <c r="W236" s="467">
        <f>SUM(W35)</f>
        <v>0</v>
      </c>
      <c r="X236" s="517">
        <f>SUM(X35)</f>
        <v>0</v>
      </c>
      <c r="Y236" s="444">
        <f t="shared" si="8"/>
        <v>0</v>
      </c>
      <c r="Z236" s="444"/>
      <c r="AA236" s="643"/>
      <c r="AB236" s="282"/>
      <c r="AC236" s="283"/>
    </row>
    <row r="237" spans="1:29" ht="18" customHeight="1">
      <c r="A237" s="279"/>
      <c r="B237" s="705">
        <f t="shared" si="10"/>
        <v>228</v>
      </c>
      <c r="C237" s="706"/>
      <c r="D237" s="707" t="s">
        <v>446</v>
      </c>
      <c r="E237" s="707"/>
      <c r="F237" s="707"/>
      <c r="G237" s="707"/>
      <c r="H237" s="707"/>
      <c r="I237" s="707"/>
      <c r="J237" s="707"/>
      <c r="K237" s="707"/>
      <c r="L237" s="707"/>
      <c r="M237" s="707"/>
      <c r="N237" s="707"/>
      <c r="O237" s="707"/>
      <c r="P237" s="707"/>
      <c r="Q237" s="707"/>
      <c r="R237" s="707"/>
      <c r="S237" s="707"/>
      <c r="T237" s="310">
        <f>SUM(T147:T148,T155,T173)</f>
        <v>0</v>
      </c>
      <c r="U237" s="310">
        <f>SUM(U147:U148,U155,U173)</f>
        <v>0</v>
      </c>
      <c r="V237" s="440">
        <f>SUM(V147:V148,V155,V173)</f>
        <v>0</v>
      </c>
      <c r="W237" s="467">
        <f>SUM(W147:W148,W155,W173)</f>
        <v>0</v>
      </c>
      <c r="X237" s="517">
        <f>SUM(X147:X148,X155,X173)</f>
        <v>0</v>
      </c>
      <c r="Y237" s="444">
        <f t="shared" si="8"/>
        <v>0</v>
      </c>
      <c r="Z237" s="444"/>
      <c r="AA237" s="643"/>
      <c r="AB237" s="282"/>
      <c r="AC237" s="283"/>
    </row>
    <row r="238" spans="1:29" ht="18" customHeight="1">
      <c r="A238" s="279"/>
      <c r="B238" s="705">
        <f t="shared" si="10"/>
        <v>229</v>
      </c>
      <c r="C238" s="706"/>
      <c r="D238" s="707" t="s">
        <v>405</v>
      </c>
      <c r="E238" s="707"/>
      <c r="F238" s="707"/>
      <c r="G238" s="707"/>
      <c r="H238" s="707"/>
      <c r="I238" s="707"/>
      <c r="J238" s="707"/>
      <c r="K238" s="707"/>
      <c r="L238" s="707"/>
      <c r="M238" s="707"/>
      <c r="N238" s="707"/>
      <c r="O238" s="707"/>
      <c r="P238" s="707"/>
      <c r="Q238" s="707"/>
      <c r="R238" s="707"/>
      <c r="S238" s="707"/>
      <c r="T238" s="310">
        <f>SUM(T149:T151,T156,T166,T170,T172)</f>
        <v>0</v>
      </c>
      <c r="U238" s="310">
        <f>SUM(U149:U151,U156,U166,U170,U172)</f>
        <v>0</v>
      </c>
      <c r="V238" s="440">
        <f>SUM(V149:V151,V156,V166,V170,V172)</f>
        <v>0</v>
      </c>
      <c r="W238" s="467">
        <f>SUM(W149:W151,W156,W166,W170,W172)</f>
        <v>0</v>
      </c>
      <c r="X238" s="517">
        <f>SUM(X149:X151,X156,X166,X170,X172)</f>
        <v>0</v>
      </c>
      <c r="Y238" s="444">
        <f>SUM(W238:X238)</f>
        <v>0</v>
      </c>
      <c r="Z238" s="444"/>
      <c r="AA238" s="643"/>
      <c r="AB238" s="282"/>
      <c r="AC238" s="283"/>
    </row>
    <row r="239" spans="1:29" ht="18" customHeight="1">
      <c r="A239" s="279"/>
      <c r="B239" s="705">
        <f t="shared" si="10"/>
        <v>230</v>
      </c>
      <c r="C239" s="706"/>
      <c r="D239" s="707" t="s">
        <v>721</v>
      </c>
      <c r="E239" s="707"/>
      <c r="F239" s="707"/>
      <c r="G239" s="707"/>
      <c r="H239" s="707"/>
      <c r="I239" s="707"/>
      <c r="J239" s="707"/>
      <c r="K239" s="707"/>
      <c r="L239" s="707"/>
      <c r="M239" s="707"/>
      <c r="N239" s="707"/>
      <c r="O239" s="707"/>
      <c r="P239" s="707"/>
      <c r="Q239" s="707"/>
      <c r="R239" s="707"/>
      <c r="S239" s="707"/>
      <c r="T239" s="310">
        <f aca="true" t="shared" si="12" ref="T239:Y239">T207+T173</f>
        <v>0</v>
      </c>
      <c r="U239" s="310">
        <f t="shared" si="12"/>
        <v>0</v>
      </c>
      <c r="V239" s="440">
        <f t="shared" si="12"/>
        <v>0</v>
      </c>
      <c r="W239" s="467">
        <f t="shared" si="12"/>
        <v>0</v>
      </c>
      <c r="X239" s="517">
        <f t="shared" si="12"/>
        <v>0</v>
      </c>
      <c r="Y239" s="444">
        <f t="shared" si="12"/>
        <v>0</v>
      </c>
      <c r="Z239" s="444"/>
      <c r="AA239" s="643"/>
      <c r="AB239" s="282"/>
      <c r="AC239" s="283"/>
    </row>
    <row r="240" spans="1:29" ht="18" customHeight="1">
      <c r="A240" s="279"/>
      <c r="B240" s="705">
        <f t="shared" si="10"/>
        <v>231</v>
      </c>
      <c r="C240" s="706"/>
      <c r="D240" s="707" t="s">
        <v>406</v>
      </c>
      <c r="E240" s="707"/>
      <c r="F240" s="707"/>
      <c r="G240" s="707"/>
      <c r="H240" s="707"/>
      <c r="I240" s="707"/>
      <c r="J240" s="707"/>
      <c r="K240" s="707"/>
      <c r="L240" s="707"/>
      <c r="M240" s="707"/>
      <c r="N240" s="707"/>
      <c r="O240" s="707"/>
      <c r="P240" s="707"/>
      <c r="Q240" s="707"/>
      <c r="R240" s="707"/>
      <c r="S240" s="707"/>
      <c r="T240" s="310">
        <f>SUM(T85,T89,T93,T100,T114,T120-T21)</f>
        <v>0</v>
      </c>
      <c r="U240" s="310">
        <f>SUM(U85,U89,U93,U100,U114,U120-U21)</f>
        <v>0</v>
      </c>
      <c r="V240" s="440">
        <f>SUM(V85,V89,V93,V100,V114,V120-V21)</f>
        <v>0</v>
      </c>
      <c r="W240" s="467">
        <f>SUM(W85,W89,W93,W100,W114,W120-W21)</f>
        <v>0</v>
      </c>
      <c r="X240" s="517">
        <f>SUM(X85,X89,X93,X100,X114,X120-X21)</f>
        <v>0</v>
      </c>
      <c r="Y240" s="444">
        <f t="shared" si="8"/>
        <v>0</v>
      </c>
      <c r="Z240" s="444"/>
      <c r="AA240" s="643"/>
      <c r="AB240" s="282"/>
      <c r="AC240" s="283"/>
    </row>
    <row r="241" spans="1:29" ht="18" customHeight="1" thickBot="1">
      <c r="A241" s="279"/>
      <c r="B241" s="772">
        <f t="shared" si="10"/>
        <v>232</v>
      </c>
      <c r="C241" s="773"/>
      <c r="D241" s="764" t="s">
        <v>407</v>
      </c>
      <c r="E241" s="764"/>
      <c r="F241" s="764"/>
      <c r="G241" s="764"/>
      <c r="H241" s="764"/>
      <c r="I241" s="764"/>
      <c r="J241" s="764"/>
      <c r="K241" s="764"/>
      <c r="L241" s="764"/>
      <c r="M241" s="764"/>
      <c r="N241" s="764"/>
      <c r="O241" s="764"/>
      <c r="P241" s="764"/>
      <c r="Q241" s="764"/>
      <c r="R241" s="764"/>
      <c r="S241" s="764"/>
      <c r="T241" s="311">
        <f>SUM(T103,T105,T117,T123,T138)</f>
        <v>0</v>
      </c>
      <c r="U241" s="311">
        <f>SUM(U103,U105,U117,U123,U138)</f>
        <v>0</v>
      </c>
      <c r="V241" s="443">
        <f>SUM(V103,V105,V117,V123,V138)</f>
        <v>0</v>
      </c>
      <c r="W241" s="480">
        <f>SUM(W103,W105,W117,W123,W138)</f>
        <v>0</v>
      </c>
      <c r="X241" s="312">
        <f>SUM(X103,X105,X117,X123,X138)</f>
        <v>0</v>
      </c>
      <c r="Y241" s="463">
        <f t="shared" si="8"/>
        <v>0</v>
      </c>
      <c r="Z241" s="463"/>
      <c r="AA241" s="647"/>
      <c r="AB241" s="282"/>
      <c r="AC241" s="283"/>
    </row>
    <row r="242" spans="1:29" ht="18" customHeight="1">
      <c r="A242" s="279"/>
      <c r="B242" s="765">
        <f t="shared" si="10"/>
        <v>233</v>
      </c>
      <c r="C242" s="766"/>
      <c r="D242" s="774" t="s">
        <v>774</v>
      </c>
      <c r="E242" s="774"/>
      <c r="F242" s="774"/>
      <c r="G242" s="774"/>
      <c r="H242" s="774"/>
      <c r="I242" s="774"/>
      <c r="J242" s="774"/>
      <c r="K242" s="774"/>
      <c r="L242" s="774"/>
      <c r="M242" s="774"/>
      <c r="N242" s="774"/>
      <c r="O242" s="774"/>
      <c r="P242" s="774"/>
      <c r="Q242" s="774"/>
      <c r="R242" s="774"/>
      <c r="S242" s="774"/>
      <c r="T242" s="493"/>
      <c r="U242" s="493"/>
      <c r="V242" s="518"/>
      <c r="W242" s="538"/>
      <c r="X242" s="494"/>
      <c r="Y242" s="540">
        <f t="shared" si="8"/>
        <v>0</v>
      </c>
      <c r="Z242" s="540"/>
      <c r="AA242" s="646"/>
      <c r="AB242" s="282"/>
      <c r="AC242" s="283" t="s">
        <v>447</v>
      </c>
    </row>
    <row r="243" spans="1:29" ht="18" customHeight="1">
      <c r="A243" s="279"/>
      <c r="B243" s="705">
        <f t="shared" si="10"/>
        <v>234</v>
      </c>
      <c r="C243" s="706"/>
      <c r="D243" s="707" t="s">
        <v>402</v>
      </c>
      <c r="E243" s="707"/>
      <c r="F243" s="707"/>
      <c r="G243" s="707"/>
      <c r="H243" s="707"/>
      <c r="I243" s="707"/>
      <c r="J243" s="707"/>
      <c r="K243" s="707"/>
      <c r="L243" s="707"/>
      <c r="M243" s="707"/>
      <c r="N243" s="707"/>
      <c r="O243" s="707"/>
      <c r="P243" s="707"/>
      <c r="Q243" s="707"/>
      <c r="R243" s="707"/>
      <c r="S243" s="707"/>
      <c r="T243" s="365"/>
      <c r="U243" s="365"/>
      <c r="V243" s="442"/>
      <c r="W243" s="479"/>
      <c r="X243" s="536"/>
      <c r="Y243" s="464">
        <f t="shared" si="8"/>
        <v>0</v>
      </c>
      <c r="Z243" s="464"/>
      <c r="AA243" s="648"/>
      <c r="AB243" s="282"/>
      <c r="AC243" s="355" t="s">
        <v>447</v>
      </c>
    </row>
    <row r="244" spans="1:29" ht="18" customHeight="1">
      <c r="A244" s="279"/>
      <c r="B244" s="705">
        <f t="shared" si="10"/>
        <v>235</v>
      </c>
      <c r="C244" s="706"/>
      <c r="D244" s="707" t="s">
        <v>403</v>
      </c>
      <c r="E244" s="707"/>
      <c r="F244" s="707"/>
      <c r="G244" s="707"/>
      <c r="H244" s="707"/>
      <c r="I244" s="707"/>
      <c r="J244" s="707"/>
      <c r="K244" s="707"/>
      <c r="L244" s="707"/>
      <c r="M244" s="707"/>
      <c r="N244" s="707"/>
      <c r="O244" s="707"/>
      <c r="P244" s="707"/>
      <c r="Q244" s="707"/>
      <c r="R244" s="707"/>
      <c r="S244" s="707"/>
      <c r="T244" s="365"/>
      <c r="U244" s="365"/>
      <c r="V244" s="442"/>
      <c r="W244" s="479"/>
      <c r="X244" s="536"/>
      <c r="Y244" s="464">
        <f t="shared" si="8"/>
        <v>0</v>
      </c>
      <c r="Z244" s="464"/>
      <c r="AA244" s="648"/>
      <c r="AB244" s="282"/>
      <c r="AC244" s="355" t="s">
        <v>447</v>
      </c>
    </row>
    <row r="245" spans="1:29" ht="18" customHeight="1">
      <c r="A245" s="279"/>
      <c r="B245" s="705">
        <f t="shared" si="10"/>
        <v>236</v>
      </c>
      <c r="C245" s="706"/>
      <c r="D245" s="707" t="s">
        <v>680</v>
      </c>
      <c r="E245" s="707"/>
      <c r="F245" s="707"/>
      <c r="G245" s="707"/>
      <c r="H245" s="707"/>
      <c r="I245" s="707"/>
      <c r="J245" s="707"/>
      <c r="K245" s="707"/>
      <c r="L245" s="707"/>
      <c r="M245" s="707"/>
      <c r="N245" s="707"/>
      <c r="O245" s="707"/>
      <c r="P245" s="707"/>
      <c r="Q245" s="707"/>
      <c r="R245" s="707"/>
      <c r="S245" s="707"/>
      <c r="T245" s="365"/>
      <c r="U245" s="365"/>
      <c r="V245" s="442"/>
      <c r="W245" s="479"/>
      <c r="X245" s="536"/>
      <c r="Y245" s="464">
        <f t="shared" si="8"/>
        <v>0</v>
      </c>
      <c r="Z245" s="464"/>
      <c r="AA245" s="648"/>
      <c r="AB245" s="282"/>
      <c r="AC245" s="355"/>
    </row>
    <row r="246" spans="1:29" ht="18" customHeight="1">
      <c r="A246" s="279"/>
      <c r="B246" s="705">
        <f t="shared" si="10"/>
        <v>237</v>
      </c>
      <c r="C246" s="706"/>
      <c r="D246" s="707" t="s">
        <v>404</v>
      </c>
      <c r="E246" s="707"/>
      <c r="F246" s="707"/>
      <c r="G246" s="707"/>
      <c r="H246" s="707"/>
      <c r="I246" s="707"/>
      <c r="J246" s="707"/>
      <c r="K246" s="707"/>
      <c r="L246" s="707"/>
      <c r="M246" s="707"/>
      <c r="N246" s="707"/>
      <c r="O246" s="707"/>
      <c r="P246" s="707"/>
      <c r="Q246" s="707"/>
      <c r="R246" s="707"/>
      <c r="S246" s="707"/>
      <c r="T246" s="365"/>
      <c r="U246" s="365"/>
      <c r="V246" s="442"/>
      <c r="W246" s="479"/>
      <c r="X246" s="536"/>
      <c r="Y246" s="464">
        <f t="shared" si="8"/>
        <v>0</v>
      </c>
      <c r="Z246" s="464"/>
      <c r="AA246" s="648"/>
      <c r="AB246" s="282"/>
      <c r="AC246" s="355"/>
    </row>
    <row r="247" spans="1:29" ht="18" customHeight="1">
      <c r="A247" s="279"/>
      <c r="B247" s="705">
        <f t="shared" si="10"/>
        <v>238</v>
      </c>
      <c r="C247" s="706"/>
      <c r="D247" s="707" t="s">
        <v>446</v>
      </c>
      <c r="E247" s="707"/>
      <c r="F247" s="707"/>
      <c r="G247" s="707"/>
      <c r="H247" s="707"/>
      <c r="I247" s="707"/>
      <c r="J247" s="707"/>
      <c r="K247" s="707"/>
      <c r="L247" s="707"/>
      <c r="M247" s="707"/>
      <c r="N247" s="707"/>
      <c r="O247" s="707"/>
      <c r="P247" s="707"/>
      <c r="Q247" s="707"/>
      <c r="R247" s="707"/>
      <c r="S247" s="707"/>
      <c r="T247" s="365"/>
      <c r="U247" s="365"/>
      <c r="V247" s="442"/>
      <c r="W247" s="479"/>
      <c r="X247" s="536"/>
      <c r="Y247" s="464">
        <f t="shared" si="8"/>
        <v>0</v>
      </c>
      <c r="Z247" s="464"/>
      <c r="AA247" s="648"/>
      <c r="AB247" s="282"/>
      <c r="AC247" s="355"/>
    </row>
    <row r="248" spans="1:29" ht="18" customHeight="1">
      <c r="A248" s="279"/>
      <c r="B248" s="705">
        <f t="shared" si="10"/>
        <v>239</v>
      </c>
      <c r="C248" s="706"/>
      <c r="D248" s="707" t="s">
        <v>405</v>
      </c>
      <c r="E248" s="707"/>
      <c r="F248" s="707"/>
      <c r="G248" s="707"/>
      <c r="H248" s="707"/>
      <c r="I248" s="707"/>
      <c r="J248" s="707"/>
      <c r="K248" s="707"/>
      <c r="L248" s="707"/>
      <c r="M248" s="707"/>
      <c r="N248" s="707"/>
      <c r="O248" s="707"/>
      <c r="P248" s="707"/>
      <c r="Q248" s="707"/>
      <c r="R248" s="707"/>
      <c r="S248" s="707"/>
      <c r="T248" s="365"/>
      <c r="U248" s="365"/>
      <c r="V248" s="442"/>
      <c r="W248" s="479"/>
      <c r="X248" s="536"/>
      <c r="Y248" s="464">
        <f t="shared" si="8"/>
        <v>0</v>
      </c>
      <c r="Z248" s="464"/>
      <c r="AA248" s="648"/>
      <c r="AB248" s="282"/>
      <c r="AC248" s="355"/>
    </row>
    <row r="249" spans="1:29" ht="18" customHeight="1">
      <c r="A249" s="279"/>
      <c r="B249" s="705">
        <f t="shared" si="10"/>
        <v>240</v>
      </c>
      <c r="C249" s="706"/>
      <c r="D249" s="707" t="s">
        <v>721</v>
      </c>
      <c r="E249" s="707"/>
      <c r="F249" s="707"/>
      <c r="G249" s="707"/>
      <c r="H249" s="707"/>
      <c r="I249" s="707"/>
      <c r="J249" s="707"/>
      <c r="K249" s="707"/>
      <c r="L249" s="707"/>
      <c r="M249" s="707"/>
      <c r="N249" s="707"/>
      <c r="O249" s="707"/>
      <c r="P249" s="707"/>
      <c r="Q249" s="707"/>
      <c r="R249" s="707"/>
      <c r="S249" s="707"/>
      <c r="T249" s="365"/>
      <c r="U249" s="365"/>
      <c r="V249" s="442"/>
      <c r="W249" s="479"/>
      <c r="X249" s="536"/>
      <c r="Y249" s="464">
        <f t="shared" si="8"/>
        <v>0</v>
      </c>
      <c r="Z249" s="464"/>
      <c r="AA249" s="648"/>
      <c r="AB249" s="282"/>
      <c r="AC249" s="355"/>
    </row>
    <row r="250" spans="1:29" ht="18" customHeight="1">
      <c r="A250" s="279"/>
      <c r="B250" s="705">
        <f t="shared" si="10"/>
        <v>241</v>
      </c>
      <c r="C250" s="706"/>
      <c r="D250" s="707" t="s">
        <v>406</v>
      </c>
      <c r="E250" s="707"/>
      <c r="F250" s="707"/>
      <c r="G250" s="707"/>
      <c r="H250" s="707"/>
      <c r="I250" s="707"/>
      <c r="J250" s="707"/>
      <c r="K250" s="707"/>
      <c r="L250" s="707"/>
      <c r="M250" s="707"/>
      <c r="N250" s="707"/>
      <c r="O250" s="707"/>
      <c r="P250" s="707"/>
      <c r="Q250" s="707"/>
      <c r="R250" s="707"/>
      <c r="S250" s="707"/>
      <c r="T250" s="365"/>
      <c r="U250" s="365"/>
      <c r="V250" s="442"/>
      <c r="W250" s="479"/>
      <c r="X250" s="536"/>
      <c r="Y250" s="464">
        <f t="shared" si="8"/>
        <v>0</v>
      </c>
      <c r="Z250" s="464"/>
      <c r="AA250" s="648"/>
      <c r="AB250" s="282"/>
      <c r="AC250" s="355"/>
    </row>
    <row r="251" spans="1:29" ht="18" customHeight="1">
      <c r="A251" s="279"/>
      <c r="B251" s="705">
        <f t="shared" si="10"/>
        <v>242</v>
      </c>
      <c r="C251" s="706"/>
      <c r="D251" s="707" t="s">
        <v>407</v>
      </c>
      <c r="E251" s="707"/>
      <c r="F251" s="707"/>
      <c r="G251" s="707"/>
      <c r="H251" s="707"/>
      <c r="I251" s="707"/>
      <c r="J251" s="707"/>
      <c r="K251" s="707"/>
      <c r="L251" s="707"/>
      <c r="M251" s="707"/>
      <c r="N251" s="707"/>
      <c r="O251" s="707"/>
      <c r="P251" s="707"/>
      <c r="Q251" s="707"/>
      <c r="R251" s="707"/>
      <c r="S251" s="707"/>
      <c r="T251" s="365"/>
      <c r="U251" s="365"/>
      <c r="V251" s="442"/>
      <c r="W251" s="479"/>
      <c r="X251" s="536"/>
      <c r="Y251" s="464">
        <f t="shared" si="8"/>
        <v>0</v>
      </c>
      <c r="Z251" s="464"/>
      <c r="AA251" s="648"/>
      <c r="AB251" s="282"/>
      <c r="AC251" s="355"/>
    </row>
    <row r="252" spans="1:29" ht="18" customHeight="1">
      <c r="A252" s="279"/>
      <c r="B252" s="705">
        <f t="shared" si="10"/>
        <v>243</v>
      </c>
      <c r="C252" s="706"/>
      <c r="D252" s="707" t="s">
        <v>408</v>
      </c>
      <c r="E252" s="707"/>
      <c r="F252" s="707"/>
      <c r="G252" s="707"/>
      <c r="H252" s="707"/>
      <c r="I252" s="707"/>
      <c r="J252" s="707"/>
      <c r="K252" s="707"/>
      <c r="L252" s="707"/>
      <c r="M252" s="707"/>
      <c r="N252" s="707"/>
      <c r="O252" s="707"/>
      <c r="P252" s="707"/>
      <c r="Q252" s="707"/>
      <c r="R252" s="707"/>
      <c r="S252" s="707"/>
      <c r="T252" s="365"/>
      <c r="U252" s="365"/>
      <c r="V252" s="442"/>
      <c r="W252" s="479"/>
      <c r="X252" s="536"/>
      <c r="Y252" s="464">
        <f t="shared" si="8"/>
        <v>0</v>
      </c>
      <c r="Z252" s="464"/>
      <c r="AA252" s="648"/>
      <c r="AB252" s="282"/>
      <c r="AC252" s="355"/>
    </row>
    <row r="253" spans="1:29" ht="18" customHeight="1">
      <c r="A253" s="279"/>
      <c r="B253" s="705">
        <f t="shared" si="10"/>
        <v>244</v>
      </c>
      <c r="C253" s="706"/>
      <c r="D253" s="707" t="s">
        <v>409</v>
      </c>
      <c r="E253" s="707"/>
      <c r="F253" s="707"/>
      <c r="G253" s="707"/>
      <c r="H253" s="707"/>
      <c r="I253" s="707"/>
      <c r="J253" s="707"/>
      <c r="K253" s="707"/>
      <c r="L253" s="707"/>
      <c r="M253" s="707"/>
      <c r="N253" s="707"/>
      <c r="O253" s="707"/>
      <c r="P253" s="707"/>
      <c r="Q253" s="707"/>
      <c r="R253" s="707"/>
      <c r="S253" s="707"/>
      <c r="T253" s="365"/>
      <c r="U253" s="365"/>
      <c r="V253" s="442"/>
      <c r="W253" s="479"/>
      <c r="X253" s="536"/>
      <c r="Y253" s="464">
        <f t="shared" si="8"/>
        <v>0</v>
      </c>
      <c r="Z253" s="464"/>
      <c r="AA253" s="648"/>
      <c r="AB253" s="282"/>
      <c r="AC253" s="355"/>
    </row>
    <row r="254" spans="1:29" ht="18" customHeight="1" thickBot="1">
      <c r="A254" s="279"/>
      <c r="B254" s="772">
        <f t="shared" si="10"/>
        <v>245</v>
      </c>
      <c r="C254" s="773"/>
      <c r="D254" s="764" t="s">
        <v>410</v>
      </c>
      <c r="E254" s="764"/>
      <c r="F254" s="764"/>
      <c r="G254" s="764"/>
      <c r="H254" s="764"/>
      <c r="I254" s="764"/>
      <c r="J254" s="764"/>
      <c r="K254" s="764"/>
      <c r="L254" s="764"/>
      <c r="M254" s="764"/>
      <c r="N254" s="764"/>
      <c r="O254" s="764"/>
      <c r="P254" s="764"/>
      <c r="Q254" s="764"/>
      <c r="R254" s="764"/>
      <c r="S254" s="764"/>
      <c r="T254" s="546"/>
      <c r="U254" s="546"/>
      <c r="V254" s="482"/>
      <c r="W254" s="481"/>
      <c r="X254" s="539"/>
      <c r="Y254" s="465">
        <f t="shared" si="8"/>
        <v>0</v>
      </c>
      <c r="Z254" s="465"/>
      <c r="AA254" s="649"/>
      <c r="AB254" s="282"/>
      <c r="AC254" s="355"/>
    </row>
    <row r="255" spans="1:29" ht="18" customHeight="1">
      <c r="A255" s="279"/>
      <c r="B255" s="261"/>
      <c r="C255" s="262"/>
      <c r="D255" s="313"/>
      <c r="E255" s="313"/>
      <c r="F255" s="313"/>
      <c r="G255" s="313"/>
      <c r="H255" s="313"/>
      <c r="I255" s="313"/>
      <c r="J255" s="313"/>
      <c r="K255" s="313"/>
      <c r="L255" s="313"/>
      <c r="M255" s="313"/>
      <c r="N255" s="313"/>
      <c r="O255" s="313"/>
      <c r="P255" s="313"/>
      <c r="Q255" s="313"/>
      <c r="R255" s="313"/>
      <c r="S255" s="313"/>
      <c r="T255" s="313"/>
      <c r="U255" s="313"/>
      <c r="V255" s="313"/>
      <c r="W255" s="313"/>
      <c r="X255" s="313"/>
      <c r="Y255" s="313"/>
      <c r="Z255" s="313"/>
      <c r="AA255" s="313"/>
      <c r="AB255" s="282"/>
      <c r="AC255" s="283"/>
    </row>
    <row r="256" spans="1:29" ht="18" customHeight="1">
      <c r="A256" s="279"/>
      <c r="B256" s="554" t="s">
        <v>668</v>
      </c>
      <c r="C256" s="554"/>
      <c r="D256" s="259"/>
      <c r="E256" s="313"/>
      <c r="F256" s="313"/>
      <c r="G256" s="313"/>
      <c r="H256" s="313">
        <f>+Alapadatok!B12</f>
        <v>0</v>
      </c>
      <c r="I256" s="313"/>
      <c r="J256" s="313"/>
      <c r="K256" s="313"/>
      <c r="L256" s="313"/>
      <c r="M256" s="313"/>
      <c r="N256" s="313"/>
      <c r="O256" s="313"/>
      <c r="P256" s="313"/>
      <c r="Q256" s="313"/>
      <c r="R256" s="313"/>
      <c r="S256" s="313"/>
      <c r="T256" s="313"/>
      <c r="U256" s="313"/>
      <c r="V256" s="313"/>
      <c r="W256" s="313"/>
      <c r="X256" s="313"/>
      <c r="Y256" s="313"/>
      <c r="Z256" s="313"/>
      <c r="AA256" s="313"/>
      <c r="AB256" s="282"/>
      <c r="AC256" s="283"/>
    </row>
    <row r="257" spans="1:29" ht="18" customHeight="1">
      <c r="A257" s="279"/>
      <c r="B257" s="555" t="s">
        <v>669</v>
      </c>
      <c r="C257" s="555"/>
      <c r="D257" s="313"/>
      <c r="E257" s="313"/>
      <c r="F257" s="313"/>
      <c r="G257" s="313"/>
      <c r="H257" s="313">
        <f>+Alapadatok!B13</f>
        <v>0</v>
      </c>
      <c r="I257" s="313"/>
      <c r="J257" s="313"/>
      <c r="K257" s="313"/>
      <c r="L257" s="313"/>
      <c r="M257" s="313"/>
      <c r="N257" s="313"/>
      <c r="O257" s="313"/>
      <c r="P257" s="313"/>
      <c r="Q257" s="313"/>
      <c r="R257" s="313"/>
      <c r="S257" s="259" t="s">
        <v>291</v>
      </c>
      <c r="T257" s="313"/>
      <c r="U257" s="313"/>
      <c r="V257" s="313"/>
      <c r="W257" s="313"/>
      <c r="X257" s="313"/>
      <c r="Y257" s="313"/>
      <c r="Z257" s="313"/>
      <c r="AA257" s="313"/>
      <c r="AB257" s="282"/>
      <c r="AC257" s="283"/>
    </row>
    <row r="258" spans="1:29" ht="18" customHeight="1">
      <c r="A258" s="279"/>
      <c r="B258" s="261"/>
      <c r="C258" s="262"/>
      <c r="D258" s="313"/>
      <c r="E258" s="313"/>
      <c r="F258" s="313"/>
      <c r="G258" s="313"/>
      <c r="H258" s="313"/>
      <c r="I258" s="313"/>
      <c r="J258" s="313"/>
      <c r="K258" s="313"/>
      <c r="L258" s="313"/>
      <c r="M258" s="313"/>
      <c r="N258" s="313"/>
      <c r="O258" s="313"/>
      <c r="P258" s="313"/>
      <c r="Q258" s="313"/>
      <c r="R258" s="313"/>
      <c r="S258" s="313"/>
      <c r="T258" s="313"/>
      <c r="U258" s="313"/>
      <c r="V258" s="314"/>
      <c r="W258" s="314"/>
      <c r="X258" s="314"/>
      <c r="Y258" s="314"/>
      <c r="Z258" s="314"/>
      <c r="AA258" s="314"/>
      <c r="AB258" s="282"/>
      <c r="AC258" s="283"/>
    </row>
    <row r="259" spans="1:29" ht="19.5" customHeight="1">
      <c r="A259" s="279"/>
      <c r="B259" s="261"/>
      <c r="C259" s="262"/>
      <c r="D259" s="313"/>
      <c r="E259" s="313"/>
      <c r="F259" s="313"/>
      <c r="G259" s="313"/>
      <c r="H259" s="313"/>
      <c r="I259" s="313"/>
      <c r="J259" s="313"/>
      <c r="K259" s="313"/>
      <c r="L259" s="313"/>
      <c r="M259" s="313"/>
      <c r="N259" s="313"/>
      <c r="O259" s="313"/>
      <c r="P259" s="313"/>
      <c r="Q259" s="313"/>
      <c r="R259" s="313"/>
      <c r="S259" s="313"/>
      <c r="T259" s="313"/>
      <c r="U259" s="313"/>
      <c r="V259" s="697" t="s">
        <v>857</v>
      </c>
      <c r="W259" s="698"/>
      <c r="X259" s="698"/>
      <c r="Y259" s="698"/>
      <c r="Z259" s="698"/>
      <c r="AA259" s="698"/>
      <c r="AB259" s="282"/>
      <c r="AC259" s="283"/>
    </row>
    <row r="260" spans="1:29" ht="14.25">
      <c r="A260" s="279"/>
      <c r="B260" s="315"/>
      <c r="C260" s="316"/>
      <c r="D260" s="317"/>
      <c r="E260" s="317"/>
      <c r="F260" s="317"/>
      <c r="G260" s="317"/>
      <c r="H260" s="317"/>
      <c r="I260" s="317"/>
      <c r="J260" s="317"/>
      <c r="K260" s="317"/>
      <c r="L260" s="317"/>
      <c r="M260" s="317"/>
      <c r="N260" s="317"/>
      <c r="O260" s="317"/>
      <c r="P260" s="317"/>
      <c r="Q260" s="317"/>
      <c r="R260" s="317"/>
      <c r="S260" s="317"/>
      <c r="T260" s="317"/>
      <c r="U260" s="317"/>
      <c r="V260" s="317"/>
      <c r="W260" s="317"/>
      <c r="X260" s="317"/>
      <c r="Y260" s="317"/>
      <c r="Z260" s="317"/>
      <c r="AA260" s="317"/>
      <c r="AB260" s="282"/>
      <c r="AC260" s="283"/>
    </row>
    <row r="261" spans="1:29" ht="14.25">
      <c r="A261" s="279"/>
      <c r="B261" s="315"/>
      <c r="C261" s="316"/>
      <c r="D261" s="317"/>
      <c r="E261" s="317"/>
      <c r="F261" s="317"/>
      <c r="G261" s="317"/>
      <c r="H261" s="317"/>
      <c r="I261" s="317"/>
      <c r="J261" s="317"/>
      <c r="K261" s="317"/>
      <c r="L261" s="317"/>
      <c r="M261" s="317"/>
      <c r="N261" s="317"/>
      <c r="O261" s="317"/>
      <c r="P261" s="317"/>
      <c r="Q261" s="317"/>
      <c r="R261" s="317"/>
      <c r="S261" s="317"/>
      <c r="T261" s="317"/>
      <c r="U261" s="317"/>
      <c r="V261" s="317"/>
      <c r="W261" s="317"/>
      <c r="X261" s="317"/>
      <c r="Y261" s="317"/>
      <c r="Z261" s="317"/>
      <c r="AA261" s="317"/>
      <c r="AB261" s="282"/>
      <c r="AC261" s="283"/>
    </row>
    <row r="262" spans="1:29" ht="14.25">
      <c r="A262" s="279"/>
      <c r="B262" s="315"/>
      <c r="C262" s="316"/>
      <c r="D262" s="317"/>
      <c r="E262" s="317"/>
      <c r="F262" s="317"/>
      <c r="G262" s="317"/>
      <c r="H262" s="317"/>
      <c r="I262" s="317"/>
      <c r="J262" s="317"/>
      <c r="K262" s="317"/>
      <c r="L262" s="317"/>
      <c r="M262" s="317"/>
      <c r="N262" s="317"/>
      <c r="O262" s="317"/>
      <c r="P262" s="317"/>
      <c r="Q262" s="317"/>
      <c r="R262" s="317"/>
      <c r="S262" s="317"/>
      <c r="T262" s="317"/>
      <c r="U262" s="317"/>
      <c r="V262" s="317"/>
      <c r="W262" s="317"/>
      <c r="X262" s="317"/>
      <c r="Y262" s="317"/>
      <c r="Z262" s="317"/>
      <c r="AA262" s="317"/>
      <c r="AB262" s="282"/>
      <c r="AC262" s="283"/>
    </row>
    <row r="263" spans="1:29" ht="14.25">
      <c r="A263" s="279"/>
      <c r="B263" s="315"/>
      <c r="C263" s="316"/>
      <c r="D263" s="317"/>
      <c r="E263" s="317"/>
      <c r="F263" s="317"/>
      <c r="G263" s="317"/>
      <c r="H263" s="317"/>
      <c r="I263" s="317"/>
      <c r="J263" s="317"/>
      <c r="K263" s="317"/>
      <c r="L263" s="317"/>
      <c r="M263" s="317"/>
      <c r="N263" s="317"/>
      <c r="O263" s="317"/>
      <c r="P263" s="317"/>
      <c r="Q263" s="317"/>
      <c r="R263" s="317"/>
      <c r="S263" s="317"/>
      <c r="T263" s="317"/>
      <c r="U263" s="317"/>
      <c r="V263" s="317"/>
      <c r="W263" s="317"/>
      <c r="X263" s="317"/>
      <c r="Y263" s="317"/>
      <c r="Z263" s="317"/>
      <c r="AA263" s="317"/>
      <c r="AB263" s="282"/>
      <c r="AC263" s="283"/>
    </row>
    <row r="264" spans="1:29" ht="14.25">
      <c r="A264" s="279"/>
      <c r="B264" s="315"/>
      <c r="C264" s="316"/>
      <c r="D264" s="317"/>
      <c r="E264" s="317"/>
      <c r="F264" s="317"/>
      <c r="G264" s="317"/>
      <c r="H264" s="317"/>
      <c r="I264" s="317"/>
      <c r="J264" s="317"/>
      <c r="K264" s="317"/>
      <c r="L264" s="317"/>
      <c r="M264" s="317"/>
      <c r="N264" s="317"/>
      <c r="O264" s="317"/>
      <c r="P264" s="317"/>
      <c r="Q264" s="317"/>
      <c r="R264" s="317"/>
      <c r="S264" s="317"/>
      <c r="T264" s="317"/>
      <c r="U264" s="317"/>
      <c r="V264" s="317"/>
      <c r="W264" s="317"/>
      <c r="X264" s="317"/>
      <c r="Y264" s="317"/>
      <c r="Z264" s="317"/>
      <c r="AA264" s="317"/>
      <c r="AB264" s="282"/>
      <c r="AC264" s="283"/>
    </row>
    <row r="265" spans="1:29" ht="14.25">
      <c r="A265" s="279"/>
      <c r="B265" s="315"/>
      <c r="C265" s="316"/>
      <c r="D265" s="317"/>
      <c r="E265" s="317"/>
      <c r="F265" s="317"/>
      <c r="G265" s="317"/>
      <c r="H265" s="317"/>
      <c r="I265" s="317"/>
      <c r="J265" s="317"/>
      <c r="K265" s="317"/>
      <c r="L265" s="317"/>
      <c r="M265" s="317"/>
      <c r="N265" s="317"/>
      <c r="O265" s="317"/>
      <c r="P265" s="317"/>
      <c r="Q265" s="317"/>
      <c r="R265" s="317"/>
      <c r="S265" s="317"/>
      <c r="T265" s="317"/>
      <c r="U265" s="317"/>
      <c r="V265" s="317"/>
      <c r="W265" s="317"/>
      <c r="X265" s="317"/>
      <c r="Y265" s="317"/>
      <c r="Z265" s="317"/>
      <c r="AA265" s="317"/>
      <c r="AB265" s="282"/>
      <c r="AC265" s="283"/>
    </row>
    <row r="266" spans="1:29" ht="14.25">
      <c r="A266" s="279"/>
      <c r="B266" s="315"/>
      <c r="C266" s="316"/>
      <c r="D266" s="317"/>
      <c r="E266" s="317"/>
      <c r="F266" s="317"/>
      <c r="G266" s="317"/>
      <c r="H266" s="317"/>
      <c r="I266" s="317"/>
      <c r="J266" s="317"/>
      <c r="K266" s="317"/>
      <c r="L266" s="317"/>
      <c r="M266" s="317"/>
      <c r="N266" s="317"/>
      <c r="O266" s="317"/>
      <c r="P266" s="317"/>
      <c r="Q266" s="317"/>
      <c r="R266" s="317"/>
      <c r="S266" s="317"/>
      <c r="T266" s="317"/>
      <c r="U266" s="317"/>
      <c r="V266" s="317"/>
      <c r="W266" s="317"/>
      <c r="X266" s="317"/>
      <c r="Y266" s="317"/>
      <c r="Z266" s="317"/>
      <c r="AA266" s="317"/>
      <c r="AB266" s="282"/>
      <c r="AC266" s="283"/>
    </row>
    <row r="267" spans="1:29" ht="14.25">
      <c r="A267" s="279"/>
      <c r="B267" s="315"/>
      <c r="C267" s="316"/>
      <c r="D267" s="317"/>
      <c r="E267" s="317"/>
      <c r="F267" s="317"/>
      <c r="G267" s="317"/>
      <c r="H267" s="317"/>
      <c r="I267" s="317"/>
      <c r="J267" s="317"/>
      <c r="K267" s="317"/>
      <c r="L267" s="317"/>
      <c r="M267" s="317"/>
      <c r="N267" s="317"/>
      <c r="O267" s="317"/>
      <c r="P267" s="317"/>
      <c r="Q267" s="317"/>
      <c r="R267" s="317"/>
      <c r="S267" s="317"/>
      <c r="T267" s="317"/>
      <c r="U267" s="317"/>
      <c r="V267" s="317"/>
      <c r="W267" s="317"/>
      <c r="X267" s="317"/>
      <c r="Y267" s="317"/>
      <c r="Z267" s="317"/>
      <c r="AA267" s="317"/>
      <c r="AB267" s="282"/>
      <c r="AC267" s="283"/>
    </row>
    <row r="268" spans="1:29" ht="14.25">
      <c r="A268" s="279"/>
      <c r="B268" s="315"/>
      <c r="C268" s="316"/>
      <c r="D268" s="317"/>
      <c r="E268" s="317"/>
      <c r="F268" s="317"/>
      <c r="G268" s="317"/>
      <c r="H268" s="317"/>
      <c r="I268" s="317"/>
      <c r="J268" s="317"/>
      <c r="K268" s="317"/>
      <c r="L268" s="317"/>
      <c r="M268" s="317"/>
      <c r="N268" s="317"/>
      <c r="O268" s="317"/>
      <c r="P268" s="317"/>
      <c r="Q268" s="317"/>
      <c r="R268" s="317"/>
      <c r="S268" s="317"/>
      <c r="T268" s="317"/>
      <c r="U268" s="317"/>
      <c r="V268" s="317"/>
      <c r="W268" s="317"/>
      <c r="X268" s="317"/>
      <c r="Y268" s="317"/>
      <c r="Z268" s="317"/>
      <c r="AA268" s="317"/>
      <c r="AB268" s="282"/>
      <c r="AC268" s="283"/>
    </row>
    <row r="269" spans="1:29" ht="14.25">
      <c r="A269" s="279"/>
      <c r="B269" s="315"/>
      <c r="C269" s="316"/>
      <c r="D269" s="317"/>
      <c r="E269" s="317"/>
      <c r="F269" s="317"/>
      <c r="G269" s="317"/>
      <c r="H269" s="317"/>
      <c r="I269" s="317"/>
      <c r="J269" s="317"/>
      <c r="K269" s="317"/>
      <c r="L269" s="317"/>
      <c r="M269" s="317"/>
      <c r="N269" s="317"/>
      <c r="O269" s="317"/>
      <c r="P269" s="317"/>
      <c r="Q269" s="317"/>
      <c r="R269" s="317"/>
      <c r="S269" s="317"/>
      <c r="T269" s="317"/>
      <c r="U269" s="317"/>
      <c r="V269" s="317"/>
      <c r="W269" s="317"/>
      <c r="X269" s="317"/>
      <c r="Y269" s="317"/>
      <c r="Z269" s="317"/>
      <c r="AA269" s="317"/>
      <c r="AB269" s="282"/>
      <c r="AC269" s="283"/>
    </row>
    <row r="270" spans="1:29" ht="14.25">
      <c r="A270" s="279"/>
      <c r="B270" s="315"/>
      <c r="C270" s="316"/>
      <c r="D270" s="317"/>
      <c r="E270" s="317"/>
      <c r="F270" s="317"/>
      <c r="G270" s="317"/>
      <c r="H270" s="317"/>
      <c r="I270" s="317"/>
      <c r="J270" s="317"/>
      <c r="K270" s="317"/>
      <c r="L270" s="317"/>
      <c r="M270" s="317"/>
      <c r="N270" s="317"/>
      <c r="O270" s="317"/>
      <c r="P270" s="317"/>
      <c r="Q270" s="317"/>
      <c r="R270" s="317"/>
      <c r="S270" s="317"/>
      <c r="T270" s="317"/>
      <c r="U270" s="317"/>
      <c r="V270" s="317"/>
      <c r="W270" s="317"/>
      <c r="X270" s="317"/>
      <c r="Y270" s="317"/>
      <c r="Z270" s="317"/>
      <c r="AA270" s="317"/>
      <c r="AB270" s="282"/>
      <c r="AC270" s="283"/>
    </row>
    <row r="271" spans="1:29" ht="14.25">
      <c r="A271" s="279"/>
      <c r="B271" s="315"/>
      <c r="C271" s="316"/>
      <c r="D271" s="317"/>
      <c r="E271" s="317"/>
      <c r="F271" s="317"/>
      <c r="G271" s="317"/>
      <c r="H271" s="317"/>
      <c r="I271" s="317"/>
      <c r="J271" s="317"/>
      <c r="K271" s="317"/>
      <c r="L271" s="317"/>
      <c r="M271" s="317"/>
      <c r="N271" s="317"/>
      <c r="O271" s="317"/>
      <c r="P271" s="317"/>
      <c r="Q271" s="317"/>
      <c r="R271" s="317"/>
      <c r="S271" s="317"/>
      <c r="T271" s="317"/>
      <c r="U271" s="317"/>
      <c r="V271" s="317"/>
      <c r="W271" s="317"/>
      <c r="X271" s="317"/>
      <c r="Y271" s="317"/>
      <c r="Z271" s="317"/>
      <c r="AA271" s="317"/>
      <c r="AB271" s="282"/>
      <c r="AC271" s="283"/>
    </row>
    <row r="272" spans="1:29" ht="14.25">
      <c r="A272" s="279"/>
      <c r="B272" s="315"/>
      <c r="C272" s="316"/>
      <c r="D272" s="317"/>
      <c r="E272" s="317"/>
      <c r="F272" s="317"/>
      <c r="G272" s="317"/>
      <c r="H272" s="317"/>
      <c r="I272" s="317"/>
      <c r="J272" s="317"/>
      <c r="K272" s="317"/>
      <c r="L272" s="317"/>
      <c r="M272" s="317"/>
      <c r="N272" s="317"/>
      <c r="O272" s="317"/>
      <c r="P272" s="317"/>
      <c r="Q272" s="317"/>
      <c r="R272" s="317"/>
      <c r="S272" s="317"/>
      <c r="T272" s="317"/>
      <c r="U272" s="317"/>
      <c r="V272" s="317"/>
      <c r="W272" s="317"/>
      <c r="X272" s="317"/>
      <c r="Y272" s="317"/>
      <c r="Z272" s="317"/>
      <c r="AA272" s="317"/>
      <c r="AB272" s="282"/>
      <c r="AC272" s="283"/>
    </row>
    <row r="273" spans="1:27" ht="14.25">
      <c r="A273" s="279"/>
      <c r="B273" s="260"/>
      <c r="C273" s="292"/>
      <c r="D273" s="279"/>
      <c r="E273" s="279"/>
      <c r="F273" s="279"/>
      <c r="G273" s="279"/>
      <c r="H273" s="279"/>
      <c r="I273" s="279"/>
      <c r="J273" s="279"/>
      <c r="K273" s="279"/>
      <c r="L273" s="279"/>
      <c r="M273" s="279"/>
      <c r="N273" s="279"/>
      <c r="O273" s="279"/>
      <c r="P273" s="279"/>
      <c r="Q273" s="279"/>
      <c r="R273" s="279"/>
      <c r="S273" s="279"/>
      <c r="T273" s="279"/>
      <c r="U273" s="279"/>
      <c r="V273" s="279"/>
      <c r="W273" s="279"/>
      <c r="X273" s="279"/>
      <c r="Y273" s="279"/>
      <c r="Z273" s="279"/>
      <c r="AA273" s="279"/>
    </row>
    <row r="274" spans="1:27" ht="14.25">
      <c r="A274" s="279"/>
      <c r="B274" s="260"/>
      <c r="C274" s="292"/>
      <c r="D274" s="279"/>
      <c r="E274" s="279"/>
      <c r="F274" s="279"/>
      <c r="G274" s="279"/>
      <c r="H274" s="279"/>
      <c r="I274" s="279"/>
      <c r="J274" s="279"/>
      <c r="K274" s="279"/>
      <c r="L274" s="279"/>
      <c r="M274" s="279"/>
      <c r="N274" s="279"/>
      <c r="O274" s="279"/>
      <c r="P274" s="279"/>
      <c r="Q274" s="279"/>
      <c r="R274" s="279"/>
      <c r="S274" s="279"/>
      <c r="T274" s="279"/>
      <c r="U274" s="279"/>
      <c r="V274" s="279"/>
      <c r="W274" s="279"/>
      <c r="X274" s="279"/>
      <c r="Y274" s="279"/>
      <c r="Z274" s="279"/>
      <c r="AA274" s="279"/>
    </row>
    <row r="275" spans="1:27" ht="14.25">
      <c r="A275" s="279"/>
      <c r="B275" s="260"/>
      <c r="C275" s="292"/>
      <c r="D275" s="279"/>
      <c r="E275" s="279"/>
      <c r="F275" s="279"/>
      <c r="G275" s="279"/>
      <c r="H275" s="279"/>
      <c r="I275" s="279"/>
      <c r="J275" s="279"/>
      <c r="K275" s="279"/>
      <c r="L275" s="279"/>
      <c r="M275" s="279"/>
      <c r="N275" s="279"/>
      <c r="O275" s="279"/>
      <c r="P275" s="279"/>
      <c r="Q275" s="279"/>
      <c r="R275" s="279"/>
      <c r="S275" s="279"/>
      <c r="T275" s="279"/>
      <c r="U275" s="279"/>
      <c r="V275" s="279"/>
      <c r="W275" s="279"/>
      <c r="X275" s="279"/>
      <c r="Y275" s="279"/>
      <c r="Z275" s="279"/>
      <c r="AA275" s="279"/>
    </row>
    <row r="276" spans="1:27" ht="14.25">
      <c r="A276" s="279"/>
      <c r="B276" s="260"/>
      <c r="C276" s="292"/>
      <c r="D276" s="279"/>
      <c r="E276" s="279"/>
      <c r="F276" s="279"/>
      <c r="G276" s="279"/>
      <c r="H276" s="279"/>
      <c r="I276" s="279"/>
      <c r="J276" s="279"/>
      <c r="K276" s="279"/>
      <c r="L276" s="279"/>
      <c r="M276" s="279"/>
      <c r="N276" s="279"/>
      <c r="O276" s="279"/>
      <c r="P276" s="279"/>
      <c r="Q276" s="279"/>
      <c r="R276" s="279"/>
      <c r="S276" s="279"/>
      <c r="T276" s="279"/>
      <c r="U276" s="279"/>
      <c r="V276" s="279"/>
      <c r="W276" s="279"/>
      <c r="X276" s="279"/>
      <c r="Y276" s="279"/>
      <c r="Z276" s="279"/>
      <c r="AA276" s="279"/>
    </row>
    <row r="277" spans="1:27" ht="14.25">
      <c r="A277" s="279"/>
      <c r="B277" s="260"/>
      <c r="C277" s="292"/>
      <c r="D277" s="279"/>
      <c r="E277" s="279"/>
      <c r="F277" s="279"/>
      <c r="G277" s="279"/>
      <c r="H277" s="279"/>
      <c r="I277" s="279"/>
      <c r="J277" s="279"/>
      <c r="K277" s="279"/>
      <c r="L277" s="279"/>
      <c r="M277" s="279"/>
      <c r="N277" s="279"/>
      <c r="O277" s="279"/>
      <c r="P277" s="279"/>
      <c r="Q277" s="279"/>
      <c r="R277" s="279"/>
      <c r="S277" s="279"/>
      <c r="T277" s="279"/>
      <c r="U277" s="279"/>
      <c r="V277" s="279"/>
      <c r="W277" s="279"/>
      <c r="X277" s="279"/>
      <c r="Y277" s="279"/>
      <c r="Z277" s="279"/>
      <c r="AA277" s="279"/>
    </row>
    <row r="278" spans="1:27" ht="14.25">
      <c r="A278" s="279"/>
      <c r="B278" s="260"/>
      <c r="C278" s="292"/>
      <c r="D278" s="279"/>
      <c r="E278" s="279"/>
      <c r="F278" s="279"/>
      <c r="G278" s="279"/>
      <c r="H278" s="279"/>
      <c r="I278" s="279"/>
      <c r="J278" s="279"/>
      <c r="K278" s="279"/>
      <c r="L278" s="279"/>
      <c r="M278" s="279"/>
      <c r="N278" s="279"/>
      <c r="O278" s="279"/>
      <c r="P278" s="279"/>
      <c r="Q278" s="279"/>
      <c r="R278" s="279"/>
      <c r="S278" s="279"/>
      <c r="T278" s="279"/>
      <c r="U278" s="279"/>
      <c r="V278" s="279"/>
      <c r="W278" s="279"/>
      <c r="X278" s="279"/>
      <c r="Y278" s="279"/>
      <c r="Z278" s="279"/>
      <c r="AA278" s="279"/>
    </row>
    <row r="279" spans="2:27" ht="14.25">
      <c r="B279" s="321"/>
      <c r="C279" s="322"/>
      <c r="D279" s="320"/>
      <c r="E279" s="320"/>
      <c r="F279" s="320"/>
      <c r="G279" s="320"/>
      <c r="H279" s="320"/>
      <c r="I279" s="320"/>
      <c r="J279" s="320"/>
      <c r="K279" s="320"/>
      <c r="L279" s="320"/>
      <c r="M279" s="320"/>
      <c r="N279" s="320"/>
      <c r="O279" s="320"/>
      <c r="P279" s="320"/>
      <c r="Q279" s="320"/>
      <c r="R279" s="320"/>
      <c r="S279" s="320"/>
      <c r="T279" s="320"/>
      <c r="U279" s="320"/>
      <c r="V279" s="320"/>
      <c r="W279" s="320"/>
      <c r="X279" s="320"/>
      <c r="Y279" s="320"/>
      <c r="Z279" s="320"/>
      <c r="AA279" s="320"/>
    </row>
  </sheetData>
  <sheetProtection selectLockedCells="1"/>
  <mergeCells count="495">
    <mergeCell ref="B41:C41"/>
    <mergeCell ref="D41:S41"/>
    <mergeCell ref="D210:S210"/>
    <mergeCell ref="E211:S211"/>
    <mergeCell ref="B78:C78"/>
    <mergeCell ref="D78:S78"/>
    <mergeCell ref="D183:S183"/>
    <mergeCell ref="B185:C185"/>
    <mergeCell ref="B186:C186"/>
    <mergeCell ref="B193:C193"/>
    <mergeCell ref="B248:C248"/>
    <mergeCell ref="B250:C250"/>
    <mergeCell ref="B251:C251"/>
    <mergeCell ref="B252:C252"/>
    <mergeCell ref="B253:C253"/>
    <mergeCell ref="B254:C254"/>
    <mergeCell ref="B249:C249"/>
    <mergeCell ref="D248:S248"/>
    <mergeCell ref="D250:S250"/>
    <mergeCell ref="D251:S251"/>
    <mergeCell ref="D252:S252"/>
    <mergeCell ref="D253:S253"/>
    <mergeCell ref="D254:S254"/>
    <mergeCell ref="D249:S249"/>
    <mergeCell ref="B222:C222"/>
    <mergeCell ref="B223:C223"/>
    <mergeCell ref="B218:C218"/>
    <mergeCell ref="B217:C217"/>
    <mergeCell ref="D246:S246"/>
    <mergeCell ref="D247:S247"/>
    <mergeCell ref="B246:C246"/>
    <mergeCell ref="B247:C247"/>
    <mergeCell ref="D222:S222"/>
    <mergeCell ref="D223:S223"/>
    <mergeCell ref="B216:C216"/>
    <mergeCell ref="B220:C220"/>
    <mergeCell ref="E214:S214"/>
    <mergeCell ref="F216:S216"/>
    <mergeCell ref="D220:S220"/>
    <mergeCell ref="D218:S218"/>
    <mergeCell ref="D189:S189"/>
    <mergeCell ref="D190:S190"/>
    <mergeCell ref="D191:S191"/>
    <mergeCell ref="B189:C189"/>
    <mergeCell ref="B190:C190"/>
    <mergeCell ref="B214:C214"/>
    <mergeCell ref="D202:S202"/>
    <mergeCell ref="D194:S194"/>
    <mergeCell ref="D195:S195"/>
    <mergeCell ref="B194:C194"/>
    <mergeCell ref="D196:S196"/>
    <mergeCell ref="D197:S197"/>
    <mergeCell ref="B187:C187"/>
    <mergeCell ref="B188:C188"/>
    <mergeCell ref="B195:C195"/>
    <mergeCell ref="D187:S187"/>
    <mergeCell ref="D188:S188"/>
    <mergeCell ref="D168:S168"/>
    <mergeCell ref="D180:S180"/>
    <mergeCell ref="D181:S181"/>
    <mergeCell ref="D192:S192"/>
    <mergeCell ref="D193:S193"/>
    <mergeCell ref="D182:S182"/>
    <mergeCell ref="D174:S174"/>
    <mergeCell ref="D185:S185"/>
    <mergeCell ref="D186:S186"/>
    <mergeCell ref="D176:S176"/>
    <mergeCell ref="D159:S159"/>
    <mergeCell ref="D160:S160"/>
    <mergeCell ref="D162:S162"/>
    <mergeCell ref="D163:S163"/>
    <mergeCell ref="D164:S164"/>
    <mergeCell ref="D167:S167"/>
    <mergeCell ref="D165:S165"/>
    <mergeCell ref="D166:S166"/>
    <mergeCell ref="D161:S161"/>
    <mergeCell ref="D152:S152"/>
    <mergeCell ref="D153:S153"/>
    <mergeCell ref="D154:S154"/>
    <mergeCell ref="D155:S155"/>
    <mergeCell ref="D156:S156"/>
    <mergeCell ref="D157:S157"/>
    <mergeCell ref="D158:S158"/>
    <mergeCell ref="D150:S150"/>
    <mergeCell ref="D151:S151"/>
    <mergeCell ref="B143:C143"/>
    <mergeCell ref="D142:S142"/>
    <mergeCell ref="D144:S144"/>
    <mergeCell ref="B146:C146"/>
    <mergeCell ref="D146:S146"/>
    <mergeCell ref="D148:S148"/>
    <mergeCell ref="D149:S149"/>
    <mergeCell ref="D143:S143"/>
    <mergeCell ref="D140:S140"/>
    <mergeCell ref="D141:S141"/>
    <mergeCell ref="D139:S139"/>
    <mergeCell ref="B99:C99"/>
    <mergeCell ref="D124:S124"/>
    <mergeCell ref="D125:S125"/>
    <mergeCell ref="D126:S126"/>
    <mergeCell ref="B102:C102"/>
    <mergeCell ref="B103:C103"/>
    <mergeCell ref="B104:C104"/>
    <mergeCell ref="B105:C105"/>
    <mergeCell ref="D114:S114"/>
    <mergeCell ref="D116:S116"/>
    <mergeCell ref="D131:S131"/>
    <mergeCell ref="D127:S127"/>
    <mergeCell ref="D117:S117"/>
    <mergeCell ref="D118:S118"/>
    <mergeCell ref="D119:S119"/>
    <mergeCell ref="D132:S132"/>
    <mergeCell ref="D133:S133"/>
    <mergeCell ref="D134:S134"/>
    <mergeCell ref="D135:S135"/>
    <mergeCell ref="D138:S138"/>
    <mergeCell ref="D136:S136"/>
    <mergeCell ref="D137:S137"/>
    <mergeCell ref="D120:S120"/>
    <mergeCell ref="D122:S122"/>
    <mergeCell ref="D123:S123"/>
    <mergeCell ref="D121:S121"/>
    <mergeCell ref="D115:S115"/>
    <mergeCell ref="D103:S103"/>
    <mergeCell ref="D104:S104"/>
    <mergeCell ref="D105:S105"/>
    <mergeCell ref="D106:S106"/>
    <mergeCell ref="D107:S107"/>
    <mergeCell ref="D108:S108"/>
    <mergeCell ref="D109:S109"/>
    <mergeCell ref="D110:S110"/>
    <mergeCell ref="D97:S97"/>
    <mergeCell ref="D98:S98"/>
    <mergeCell ref="D130:S130"/>
    <mergeCell ref="D99:S99"/>
    <mergeCell ref="D100:S100"/>
    <mergeCell ref="D102:S102"/>
    <mergeCell ref="D101:S101"/>
    <mergeCell ref="D111:S111"/>
    <mergeCell ref="D112:S112"/>
    <mergeCell ref="D113:S113"/>
    <mergeCell ref="D89:S89"/>
    <mergeCell ref="D91:S91"/>
    <mergeCell ref="D92:S92"/>
    <mergeCell ref="D93:S93"/>
    <mergeCell ref="D95:S95"/>
    <mergeCell ref="D96:S96"/>
    <mergeCell ref="D90:S90"/>
    <mergeCell ref="D94:S94"/>
    <mergeCell ref="B54:C54"/>
    <mergeCell ref="D35:S35"/>
    <mergeCell ref="D36:S36"/>
    <mergeCell ref="D88:S88"/>
    <mergeCell ref="D58:S58"/>
    <mergeCell ref="D59:S59"/>
    <mergeCell ref="D60:S60"/>
    <mergeCell ref="D49:S49"/>
    <mergeCell ref="D72:S72"/>
    <mergeCell ref="D37:S37"/>
    <mergeCell ref="D57:S57"/>
    <mergeCell ref="D47:S47"/>
    <mergeCell ref="D51:S51"/>
    <mergeCell ref="D52:S52"/>
    <mergeCell ref="D53:S53"/>
    <mergeCell ref="D48:S48"/>
    <mergeCell ref="D40:S40"/>
    <mergeCell ref="D38:S38"/>
    <mergeCell ref="D42:S42"/>
    <mergeCell ref="D43:S43"/>
    <mergeCell ref="D45:S45"/>
    <mergeCell ref="D46:S46"/>
    <mergeCell ref="D39:S39"/>
    <mergeCell ref="D233:S233"/>
    <mergeCell ref="B49:C49"/>
    <mergeCell ref="B50:C50"/>
    <mergeCell ref="B51:C51"/>
    <mergeCell ref="D50:S50"/>
    <mergeCell ref="B52:C52"/>
    <mergeCell ref="B53:C53"/>
    <mergeCell ref="B72:C72"/>
    <mergeCell ref="D55:S55"/>
    <mergeCell ref="D56:S56"/>
    <mergeCell ref="D16:S16"/>
    <mergeCell ref="D17:S17"/>
    <mergeCell ref="D18:S18"/>
    <mergeCell ref="B18:C18"/>
    <mergeCell ref="B19:C19"/>
    <mergeCell ref="B20:C20"/>
    <mergeCell ref="B13:C13"/>
    <mergeCell ref="B14:C14"/>
    <mergeCell ref="D44:S44"/>
    <mergeCell ref="B39:C39"/>
    <mergeCell ref="B40:C40"/>
    <mergeCell ref="B42:C42"/>
    <mergeCell ref="B43:C43"/>
    <mergeCell ref="B15:C15"/>
    <mergeCell ref="B16:C16"/>
    <mergeCell ref="B17:C17"/>
    <mergeCell ref="B2:M2"/>
    <mergeCell ref="E5:J5"/>
    <mergeCell ref="B7:C8"/>
    <mergeCell ref="D7:S8"/>
    <mergeCell ref="X7:X8"/>
    <mergeCell ref="B234:C234"/>
    <mergeCell ref="D234:S234"/>
    <mergeCell ref="D13:S13"/>
    <mergeCell ref="D14:S14"/>
    <mergeCell ref="D15:S15"/>
    <mergeCell ref="B9:C9"/>
    <mergeCell ref="D9:S9"/>
    <mergeCell ref="B11:C11"/>
    <mergeCell ref="D11:S11"/>
    <mergeCell ref="B12:C12"/>
    <mergeCell ref="D12:S12"/>
    <mergeCell ref="B10:C10"/>
    <mergeCell ref="D10:S10"/>
    <mergeCell ref="B22:C22"/>
    <mergeCell ref="D19:S19"/>
    <mergeCell ref="D20:S20"/>
    <mergeCell ref="D22:S22"/>
    <mergeCell ref="D21:S21"/>
    <mergeCell ref="B21:C21"/>
    <mergeCell ref="B27:C27"/>
    <mergeCell ref="B236:C236"/>
    <mergeCell ref="D236:S236"/>
    <mergeCell ref="B237:C237"/>
    <mergeCell ref="D237:S237"/>
    <mergeCell ref="B238:C238"/>
    <mergeCell ref="D238:S238"/>
    <mergeCell ref="D54:S54"/>
    <mergeCell ref="D33:S33"/>
    <mergeCell ref="D34:S34"/>
    <mergeCell ref="B28:C28"/>
    <mergeCell ref="B29:C29"/>
    <mergeCell ref="D28:S28"/>
    <mergeCell ref="D29:S29"/>
    <mergeCell ref="B30:C30"/>
    <mergeCell ref="B23:C23"/>
    <mergeCell ref="D23:S23"/>
    <mergeCell ref="B24:C24"/>
    <mergeCell ref="D24:S24"/>
    <mergeCell ref="D27:S27"/>
    <mergeCell ref="B31:C31"/>
    <mergeCell ref="B32:C32"/>
    <mergeCell ref="D32:S32"/>
    <mergeCell ref="D30:S30"/>
    <mergeCell ref="D31:S31"/>
    <mergeCell ref="B33:C33"/>
    <mergeCell ref="B34:C34"/>
    <mergeCell ref="B35:C35"/>
    <mergeCell ref="B36:C36"/>
    <mergeCell ref="B37:C37"/>
    <mergeCell ref="B48:C48"/>
    <mergeCell ref="B44:C44"/>
    <mergeCell ref="B45:C45"/>
    <mergeCell ref="B46:C46"/>
    <mergeCell ref="B47:C47"/>
    <mergeCell ref="B38:C38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D63:S63"/>
    <mergeCell ref="D61:S61"/>
    <mergeCell ref="D62:S62"/>
    <mergeCell ref="B64:C64"/>
    <mergeCell ref="B65:C65"/>
    <mergeCell ref="B66:C66"/>
    <mergeCell ref="B67:C67"/>
    <mergeCell ref="D67:S67"/>
    <mergeCell ref="B68:C68"/>
    <mergeCell ref="B69:C69"/>
    <mergeCell ref="B70:C70"/>
    <mergeCell ref="B71:C71"/>
    <mergeCell ref="B73:C73"/>
    <mergeCell ref="D73:S73"/>
    <mergeCell ref="D69:S69"/>
    <mergeCell ref="D70:R70"/>
    <mergeCell ref="D71:R71"/>
    <mergeCell ref="B82:C82"/>
    <mergeCell ref="D82:S82"/>
    <mergeCell ref="B74:C74"/>
    <mergeCell ref="D74:S74"/>
    <mergeCell ref="B75:C75"/>
    <mergeCell ref="B83:C83"/>
    <mergeCell ref="D83:S83"/>
    <mergeCell ref="D75:S75"/>
    <mergeCell ref="B80:C80"/>
    <mergeCell ref="D80:S80"/>
    <mergeCell ref="B84:C84"/>
    <mergeCell ref="B85:C85"/>
    <mergeCell ref="B87:C87"/>
    <mergeCell ref="D84:S84"/>
    <mergeCell ref="D85:S85"/>
    <mergeCell ref="D87:S87"/>
    <mergeCell ref="D86:S86"/>
    <mergeCell ref="B113:C113"/>
    <mergeCell ref="B128:C128"/>
    <mergeCell ref="B129:C129"/>
    <mergeCell ref="B88:C88"/>
    <mergeCell ref="B89:C89"/>
    <mergeCell ref="B106:C106"/>
    <mergeCell ref="B107:C107"/>
    <mergeCell ref="B108:C108"/>
    <mergeCell ref="B97:C97"/>
    <mergeCell ref="B98:C98"/>
    <mergeCell ref="B100:C100"/>
    <mergeCell ref="B91:C91"/>
    <mergeCell ref="B109:C109"/>
    <mergeCell ref="B110:C110"/>
    <mergeCell ref="B111:C111"/>
    <mergeCell ref="B112:C112"/>
    <mergeCell ref="B92:C92"/>
    <mergeCell ref="B93:C93"/>
    <mergeCell ref="B95:C95"/>
    <mergeCell ref="B96:C96"/>
    <mergeCell ref="B114:C114"/>
    <mergeCell ref="B116:C116"/>
    <mergeCell ref="B117:C117"/>
    <mergeCell ref="B118:C118"/>
    <mergeCell ref="B119:C119"/>
    <mergeCell ref="B120:C120"/>
    <mergeCell ref="B115:C115"/>
    <mergeCell ref="B131:C131"/>
    <mergeCell ref="D128:S128"/>
    <mergeCell ref="D129:S129"/>
    <mergeCell ref="B122:C122"/>
    <mergeCell ref="B123:C123"/>
    <mergeCell ref="B124:C124"/>
    <mergeCell ref="B125:C125"/>
    <mergeCell ref="B126:C126"/>
    <mergeCell ref="B130:C130"/>
    <mergeCell ref="B127:C127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240:C240"/>
    <mergeCell ref="D240:S240"/>
    <mergeCell ref="B145:C145"/>
    <mergeCell ref="B142:C142"/>
    <mergeCell ref="B144:C144"/>
    <mergeCell ref="D145:S145"/>
    <mergeCell ref="B147:C147"/>
    <mergeCell ref="B148:C148"/>
    <mergeCell ref="B149:C149"/>
    <mergeCell ref="D147:S147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2:C162"/>
    <mergeCell ref="B161:C161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D169:S169"/>
    <mergeCell ref="D170:S170"/>
    <mergeCell ref="B171:C171"/>
    <mergeCell ref="B172:C172"/>
    <mergeCell ref="B230:C230"/>
    <mergeCell ref="D230:S230"/>
    <mergeCell ref="D175:S175"/>
    <mergeCell ref="B176:C176"/>
    <mergeCell ref="B177:C177"/>
    <mergeCell ref="D177:S177"/>
    <mergeCell ref="D178:S178"/>
    <mergeCell ref="D179:S179"/>
    <mergeCell ref="D184:S184"/>
    <mergeCell ref="B229:C229"/>
    <mergeCell ref="B209:C209"/>
    <mergeCell ref="D209:S209"/>
    <mergeCell ref="B226:C226"/>
    <mergeCell ref="D227:S227"/>
    <mergeCell ref="B219:C219"/>
    <mergeCell ref="B243:C243"/>
    <mergeCell ref="D243:S243"/>
    <mergeCell ref="B241:C241"/>
    <mergeCell ref="B232:C232"/>
    <mergeCell ref="D232:S232"/>
    <mergeCell ref="B233:C233"/>
    <mergeCell ref="D242:S242"/>
    <mergeCell ref="D239:S239"/>
    <mergeCell ref="B239:C239"/>
    <mergeCell ref="D235:S235"/>
    <mergeCell ref="B244:C244"/>
    <mergeCell ref="D244:S244"/>
    <mergeCell ref="D229:S229"/>
    <mergeCell ref="B201:C201"/>
    <mergeCell ref="D241:S241"/>
    <mergeCell ref="B242:C242"/>
    <mergeCell ref="D226:S226"/>
    <mergeCell ref="B225:C225"/>
    <mergeCell ref="D203:S203"/>
    <mergeCell ref="D228:S228"/>
    <mergeCell ref="B231:C231"/>
    <mergeCell ref="D231:S231"/>
    <mergeCell ref="B198:C198"/>
    <mergeCell ref="D198:S198"/>
    <mergeCell ref="B199:C199"/>
    <mergeCell ref="D79:S79"/>
    <mergeCell ref="D219:S219"/>
    <mergeCell ref="D225:S225"/>
    <mergeCell ref="D81:S81"/>
    <mergeCell ref="B228:C228"/>
    <mergeCell ref="B79:C79"/>
    <mergeCell ref="B81:C81"/>
    <mergeCell ref="B204:C204"/>
    <mergeCell ref="B205:C205"/>
    <mergeCell ref="B203:C203"/>
    <mergeCell ref="AB7:AB8"/>
    <mergeCell ref="B174:C174"/>
    <mergeCell ref="D171:S171"/>
    <mergeCell ref="D172:S172"/>
    <mergeCell ref="D173:S173"/>
    <mergeCell ref="B224:C224"/>
    <mergeCell ref="D224:S224"/>
    <mergeCell ref="B208:C208"/>
    <mergeCell ref="F213:S213"/>
    <mergeCell ref="B211:C211"/>
    <mergeCell ref="B227:C227"/>
    <mergeCell ref="D221:S221"/>
    <mergeCell ref="B212:C212"/>
    <mergeCell ref="B213:C213"/>
    <mergeCell ref="B215:C215"/>
    <mergeCell ref="B175:C175"/>
    <mergeCell ref="B196:C196"/>
    <mergeCell ref="B197:C197"/>
    <mergeCell ref="B180:C180"/>
    <mergeCell ref="B181:C181"/>
    <mergeCell ref="B182:C182"/>
    <mergeCell ref="B183:C183"/>
    <mergeCell ref="B184:C184"/>
    <mergeCell ref="B191:C191"/>
    <mergeCell ref="B192:C192"/>
    <mergeCell ref="AA7:AA8"/>
    <mergeCell ref="T7:T8"/>
    <mergeCell ref="U7:U8"/>
    <mergeCell ref="V7:V8"/>
    <mergeCell ref="W7:W8"/>
    <mergeCell ref="Y7:Y8"/>
    <mergeCell ref="Z7:Z8"/>
    <mergeCell ref="B3:AA3"/>
    <mergeCell ref="B4:AA4"/>
    <mergeCell ref="D207:S207"/>
    <mergeCell ref="D208:S208"/>
    <mergeCell ref="D76:S76"/>
    <mergeCell ref="D77:S77"/>
    <mergeCell ref="B76:C76"/>
    <mergeCell ref="B77:C77"/>
    <mergeCell ref="B207:C207"/>
    <mergeCell ref="B86:C86"/>
    <mergeCell ref="D25:S25"/>
    <mergeCell ref="D26:S26"/>
    <mergeCell ref="B25:C25"/>
    <mergeCell ref="B26:C26"/>
    <mergeCell ref="B235:C235"/>
    <mergeCell ref="B245:C245"/>
    <mergeCell ref="B90:C90"/>
    <mergeCell ref="B94:C94"/>
    <mergeCell ref="B101:C101"/>
    <mergeCell ref="B200:C200"/>
    <mergeCell ref="V259:AA259"/>
    <mergeCell ref="B121:C121"/>
    <mergeCell ref="B221:C221"/>
    <mergeCell ref="B206:C206"/>
    <mergeCell ref="B202:C202"/>
    <mergeCell ref="B173:C173"/>
    <mergeCell ref="B210:C210"/>
    <mergeCell ref="D245:S245"/>
    <mergeCell ref="B178:C178"/>
    <mergeCell ref="B179:C179"/>
  </mergeCells>
  <printOptions horizontalCentered="1"/>
  <pageMargins left="0.31496062992125984" right="0.2755905511811024" top="0.31496062992125984" bottom="0.35433070866141736" header="0.2362204724409449" footer="0.2362204724409449"/>
  <pageSetup fitToHeight="3" fitToWidth="1" horizontalDpi="600" verticalDpi="600" orientation="portrait" paperSize="9" scale="40" r:id="rId3"/>
  <headerFooter>
    <oddFooter>&amp;R&amp;P/&amp;N</oddFooter>
  </headerFooter>
  <rowBreaks count="1" manualBreakCount="1">
    <brk id="81" max="255" man="1"/>
  </rowBreaks>
  <ignoredErrors>
    <ignoredError sqref="V34 V51:X52 T84 V84 T88 V88 T92 T99 V92 V99:X99 T105 V105 V111:X111 T113 V113 V119:X119 T133 V133 T136 V136 T152 T154 T159 T169 V169 T176 V176 T181:T183 V181:V183 T188 V188 V193:X194 T193:T194 T119 T111 T51:T52 T34 V100 V152:V159 X34 X84 X88 X92 X105 X113 X133 X136 X152:X154 X169 X176 X181:X183 X188 X156:X157 X159 Y162:AA206 Y79:AA85 Y222:AA230 Z218:AA218 Y210:AA217 Y87:AA89 Y91:AA93 Y102:AA114 Y116:AA120 Y219:AA220 Y131:AA160 Z207:AA209 Y122:AA129 Y95:AA100 Y10:AA40 Y42:AA77" unlockedFormula="1"/>
    <ignoredError sqref="X237:X238 X12 U237 W237:W238" formulaRange="1"/>
    <ignoredError sqref="B10:C40" numberStoredAsText="1"/>
    <ignoredError sqref="Y207:Y209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Z89"/>
  <sheetViews>
    <sheetView showZeros="0" tabSelected="1" zoomScale="90" zoomScaleNormal="90" zoomScalePageLayoutView="0" workbookViewId="0" topLeftCell="A1">
      <selection activeCell="D31" sqref="D31:S31"/>
    </sheetView>
  </sheetViews>
  <sheetFormatPr defaultColWidth="9.00390625" defaultRowHeight="12.75"/>
  <cols>
    <col min="1" max="1" width="3.25390625" style="320" customWidth="1"/>
    <col min="2" max="2" width="3.25390625" style="265" customWidth="1"/>
    <col min="3" max="3" width="3.25390625" style="295" customWidth="1"/>
    <col min="4" max="4" width="4.125" style="318" customWidth="1"/>
    <col min="5" max="5" width="4.625" style="318" customWidth="1"/>
    <col min="6" max="18" width="3.25390625" style="318" customWidth="1"/>
    <col min="19" max="19" width="6.75390625" style="318" customWidth="1"/>
    <col min="20" max="20" width="21.00390625" style="318" customWidth="1"/>
    <col min="21" max="23" width="18.75390625" style="318" customWidth="1"/>
    <col min="24" max="24" width="3.625" style="318" customWidth="1"/>
    <col min="25" max="25" width="19.75390625" style="319" customWidth="1"/>
    <col min="26" max="16384" width="9.125" style="284" customWidth="1"/>
  </cols>
  <sheetData>
    <row r="1" spans="1:25" s="269" customFormat="1" ht="14.25">
      <c r="A1" s="266"/>
      <c r="B1" s="266" t="s">
        <v>301</v>
      </c>
      <c r="C1" s="267"/>
      <c r="D1" s="267"/>
      <c r="E1" s="267"/>
      <c r="F1" s="268"/>
      <c r="G1" s="332"/>
      <c r="H1" s="332">
        <f>+Alapadatok!B2</f>
        <v>0</v>
      </c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8"/>
      <c r="W1" s="266"/>
      <c r="Y1" s="333"/>
    </row>
    <row r="2" spans="1:25" s="269" customFormat="1" ht="20.25" customHeight="1">
      <c r="A2" s="266"/>
      <c r="B2" s="867"/>
      <c r="C2" s="867"/>
      <c r="D2" s="867"/>
      <c r="E2" s="867"/>
      <c r="F2" s="867"/>
      <c r="G2" s="867"/>
      <c r="H2" s="867"/>
      <c r="I2" s="867"/>
      <c r="J2" s="867"/>
      <c r="K2" s="867"/>
      <c r="L2" s="867"/>
      <c r="M2" s="867"/>
      <c r="N2" s="266"/>
      <c r="O2" s="266"/>
      <c r="P2" s="266"/>
      <c r="Q2" s="266"/>
      <c r="R2" s="266"/>
      <c r="S2" s="266"/>
      <c r="T2" s="266"/>
      <c r="U2" s="266"/>
      <c r="V2" s="266"/>
      <c r="W2" s="266"/>
      <c r="Y2" s="333"/>
    </row>
    <row r="3" spans="1:25" s="273" customFormat="1" ht="15">
      <c r="A3" s="270"/>
      <c r="B3" s="712" t="s">
        <v>653</v>
      </c>
      <c r="C3" s="712"/>
      <c r="D3" s="712"/>
      <c r="E3" s="712"/>
      <c r="F3" s="712"/>
      <c r="G3" s="712"/>
      <c r="H3" s="712"/>
      <c r="I3" s="712"/>
      <c r="J3" s="712"/>
      <c r="K3" s="712"/>
      <c r="L3" s="712"/>
      <c r="M3" s="712"/>
      <c r="N3" s="712"/>
      <c r="O3" s="712"/>
      <c r="P3" s="712"/>
      <c r="Q3" s="712"/>
      <c r="R3" s="712"/>
      <c r="S3" s="712"/>
      <c r="T3" s="712"/>
      <c r="U3" s="712"/>
      <c r="V3" s="712"/>
      <c r="W3" s="334"/>
      <c r="X3" s="271"/>
      <c r="Y3" s="272"/>
    </row>
    <row r="4" spans="1:25" s="273" customFormat="1" ht="15">
      <c r="A4" s="270"/>
      <c r="B4" s="713" t="str">
        <f>CONCATENATE(+Alapadatok!B11," évi")</f>
        <v> évi</v>
      </c>
      <c r="C4" s="713"/>
      <c r="D4" s="713"/>
      <c r="E4" s="713"/>
      <c r="F4" s="713"/>
      <c r="G4" s="713"/>
      <c r="H4" s="713"/>
      <c r="I4" s="713"/>
      <c r="J4" s="713"/>
      <c r="K4" s="713"/>
      <c r="L4" s="713"/>
      <c r="M4" s="713"/>
      <c r="N4" s="713"/>
      <c r="O4" s="713"/>
      <c r="P4" s="713"/>
      <c r="Q4" s="713"/>
      <c r="R4" s="713"/>
      <c r="S4" s="713"/>
      <c r="T4" s="713"/>
      <c r="U4" s="713"/>
      <c r="V4" s="713"/>
      <c r="W4" s="335"/>
      <c r="X4" s="271"/>
      <c r="Y4" s="272"/>
    </row>
    <row r="5" spans="1:25" s="265" customFormat="1" ht="8.25" customHeight="1">
      <c r="A5" s="260"/>
      <c r="B5" s="261"/>
      <c r="C5" s="262"/>
      <c r="D5" s="261"/>
      <c r="E5" s="867"/>
      <c r="F5" s="867"/>
      <c r="G5" s="867"/>
      <c r="H5" s="867"/>
      <c r="I5" s="867"/>
      <c r="J5" s="867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3"/>
      <c r="Y5" s="264"/>
    </row>
    <row r="6" spans="1:25" s="265" customFormat="1" ht="15" customHeight="1" thickBot="1">
      <c r="A6" s="260"/>
      <c r="B6" s="261"/>
      <c r="C6" s="262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74"/>
      <c r="X6" s="263"/>
      <c r="Y6" s="264"/>
    </row>
    <row r="7" spans="1:25" s="278" customFormat="1" ht="53.25" customHeight="1">
      <c r="A7" s="275"/>
      <c r="B7" s="868" t="s">
        <v>7</v>
      </c>
      <c r="C7" s="869"/>
      <c r="D7" s="872" t="s">
        <v>8</v>
      </c>
      <c r="E7" s="873"/>
      <c r="F7" s="873"/>
      <c r="G7" s="873"/>
      <c r="H7" s="873"/>
      <c r="I7" s="873"/>
      <c r="J7" s="873"/>
      <c r="K7" s="873"/>
      <c r="L7" s="873"/>
      <c r="M7" s="873"/>
      <c r="N7" s="873"/>
      <c r="O7" s="873"/>
      <c r="P7" s="873"/>
      <c r="Q7" s="873"/>
      <c r="R7" s="873"/>
      <c r="S7" s="874"/>
      <c r="T7" s="717" t="str">
        <f>CONCATENATE("Előző évi tény (alap és váll. tev.)"," ",Alapadatok!B10)</f>
        <v>Előző évi tény (alap és váll. tev.) </v>
      </c>
      <c r="U7" s="717" t="str">
        <f>CONCATENATE("Tárgyévi költségvetés (alap és váll.tev)"," ",Alapadatok!B11)</f>
        <v>Tárgyévi költségvetés (alap és váll.tev) </v>
      </c>
      <c r="V7" s="717" t="str">
        <f>CONCATENATE("Tárgyévi módosított költségvetés (alap.és váll.tev)"," ",Alapadatok!B11)</f>
        <v>Tárgyévi módosított költségvetés (alap.és váll.tev) </v>
      </c>
      <c r="W7" s="717" t="str">
        <f>CONCATENATE("Tárgyévi tény (alap és váll. tevékenység)"," ",Alapadatok!B11)</f>
        <v>Tárgyévi tény (alap és váll. tevékenység) </v>
      </c>
      <c r="X7" s="276"/>
      <c r="Y7" s="952" t="s">
        <v>519</v>
      </c>
    </row>
    <row r="8" spans="1:25" s="278" customFormat="1" ht="39.75" customHeight="1" thickBot="1">
      <c r="A8" s="275"/>
      <c r="B8" s="947"/>
      <c r="C8" s="948"/>
      <c r="D8" s="949"/>
      <c r="E8" s="950"/>
      <c r="F8" s="950"/>
      <c r="G8" s="950"/>
      <c r="H8" s="950"/>
      <c r="I8" s="950"/>
      <c r="J8" s="950"/>
      <c r="K8" s="950"/>
      <c r="L8" s="950"/>
      <c r="M8" s="950"/>
      <c r="N8" s="950"/>
      <c r="O8" s="950"/>
      <c r="P8" s="950"/>
      <c r="Q8" s="950"/>
      <c r="R8" s="950"/>
      <c r="S8" s="723"/>
      <c r="T8" s="718"/>
      <c r="U8" s="719"/>
      <c r="V8" s="719"/>
      <c r="W8" s="718"/>
      <c r="X8" s="276"/>
      <c r="Y8" s="952"/>
    </row>
    <row r="9" spans="1:25" ht="13.5" customHeight="1" thickBot="1">
      <c r="A9" s="279"/>
      <c r="B9" s="849" t="s">
        <v>12</v>
      </c>
      <c r="C9" s="850"/>
      <c r="D9" s="851" t="s">
        <v>13</v>
      </c>
      <c r="E9" s="852"/>
      <c r="F9" s="852"/>
      <c r="G9" s="852"/>
      <c r="H9" s="852"/>
      <c r="I9" s="852"/>
      <c r="J9" s="852"/>
      <c r="K9" s="852"/>
      <c r="L9" s="852"/>
      <c r="M9" s="852"/>
      <c r="N9" s="852"/>
      <c r="O9" s="852"/>
      <c r="P9" s="852"/>
      <c r="Q9" s="852"/>
      <c r="R9" s="852"/>
      <c r="S9" s="853"/>
      <c r="T9" s="280" t="s">
        <v>14</v>
      </c>
      <c r="U9" s="280" t="s">
        <v>15</v>
      </c>
      <c r="V9" s="280" t="s">
        <v>16</v>
      </c>
      <c r="W9" s="281" t="s">
        <v>24</v>
      </c>
      <c r="X9" s="282"/>
      <c r="Y9" s="283"/>
    </row>
    <row r="10" spans="1:25" ht="18" customHeight="1" thickBot="1">
      <c r="A10" s="279"/>
      <c r="B10" s="935" t="s">
        <v>417</v>
      </c>
      <c r="C10" s="936"/>
      <c r="D10" s="813" t="s">
        <v>448</v>
      </c>
      <c r="E10" s="813"/>
      <c r="F10" s="813"/>
      <c r="G10" s="813"/>
      <c r="H10" s="813"/>
      <c r="I10" s="813"/>
      <c r="J10" s="813"/>
      <c r="K10" s="813"/>
      <c r="L10" s="813"/>
      <c r="M10" s="813"/>
      <c r="N10" s="813"/>
      <c r="O10" s="813"/>
      <c r="P10" s="813"/>
      <c r="Q10" s="813"/>
      <c r="R10" s="813"/>
      <c r="S10" s="813"/>
      <c r="T10" s="306">
        <f>'3.1.7 Mérleg'!O26</f>
        <v>0</v>
      </c>
      <c r="U10" s="306">
        <f>'3.1.7 Mérleg'!P26</f>
        <v>0</v>
      </c>
      <c r="V10" s="306">
        <f>'3.1.7 Mérleg'!Q26</f>
        <v>0</v>
      </c>
      <c r="W10" s="306">
        <f>'3.1.7 Mérleg'!S26</f>
        <v>0</v>
      </c>
      <c r="X10" s="282"/>
      <c r="Y10" s="283"/>
    </row>
    <row r="11" spans="1:25" ht="18" customHeight="1" thickBot="1">
      <c r="A11" s="279"/>
      <c r="B11" s="935" t="s">
        <v>418</v>
      </c>
      <c r="C11" s="936"/>
      <c r="D11" s="813" t="s">
        <v>460</v>
      </c>
      <c r="E11" s="813"/>
      <c r="F11" s="813"/>
      <c r="G11" s="813"/>
      <c r="H11" s="813"/>
      <c r="I11" s="813"/>
      <c r="J11" s="813"/>
      <c r="K11" s="813"/>
      <c r="L11" s="813"/>
      <c r="M11" s="813"/>
      <c r="N11" s="813"/>
      <c r="O11" s="813"/>
      <c r="P11" s="813"/>
      <c r="Q11" s="813"/>
      <c r="R11" s="813"/>
      <c r="S11" s="813"/>
      <c r="T11" s="306">
        <f>'3.1.2 Költségvetés'!T10</f>
        <v>0</v>
      </c>
      <c r="U11" s="306">
        <f>'3.1.2 Költségvetés'!U10</f>
        <v>0</v>
      </c>
      <c r="V11" s="306">
        <f>'3.1.2 Költségvetés'!V10</f>
        <v>0</v>
      </c>
      <c r="W11" s="306">
        <f>'3.1.2 Költségvetés'!Y10</f>
        <v>0</v>
      </c>
      <c r="X11" s="282"/>
      <c r="Y11" s="283"/>
    </row>
    <row r="12" spans="1:25" ht="18" customHeight="1">
      <c r="A12" s="279"/>
      <c r="B12" s="935" t="s">
        <v>419</v>
      </c>
      <c r="C12" s="936"/>
      <c r="D12" s="951" t="s">
        <v>692</v>
      </c>
      <c r="E12" s="951"/>
      <c r="F12" s="951"/>
      <c r="G12" s="951"/>
      <c r="H12" s="951"/>
      <c r="I12" s="951"/>
      <c r="J12" s="951"/>
      <c r="K12" s="951"/>
      <c r="L12" s="951"/>
      <c r="M12" s="951"/>
      <c r="N12" s="951"/>
      <c r="O12" s="951"/>
      <c r="P12" s="951"/>
      <c r="Q12" s="951"/>
      <c r="R12" s="951"/>
      <c r="S12" s="951"/>
      <c r="T12" s="309">
        <f>SUM(T13:T21)</f>
        <v>0</v>
      </c>
      <c r="U12" s="309">
        <f>SUM(U13:U21)</f>
        <v>0</v>
      </c>
      <c r="V12" s="309">
        <f>SUM(V13:V21)</f>
        <v>0</v>
      </c>
      <c r="W12" s="309">
        <f>SUM(W13:W21)</f>
        <v>0</v>
      </c>
      <c r="X12" s="282"/>
      <c r="Y12" s="283"/>
    </row>
    <row r="13" spans="1:26" ht="18" customHeight="1">
      <c r="A13" s="279"/>
      <c r="B13" s="935" t="s">
        <v>420</v>
      </c>
      <c r="C13" s="936"/>
      <c r="D13" s="945" t="s">
        <v>396</v>
      </c>
      <c r="E13" s="945"/>
      <c r="F13" s="945"/>
      <c r="G13" s="945"/>
      <c r="H13" s="945"/>
      <c r="I13" s="945"/>
      <c r="J13" s="945"/>
      <c r="K13" s="945"/>
      <c r="L13" s="945"/>
      <c r="M13" s="945"/>
      <c r="N13" s="945"/>
      <c r="O13" s="945"/>
      <c r="P13" s="945"/>
      <c r="Q13" s="945"/>
      <c r="R13" s="945"/>
      <c r="S13" s="945"/>
      <c r="T13" s="357"/>
      <c r="U13" s="357"/>
      <c r="V13" s="357"/>
      <c r="W13" s="357"/>
      <c r="X13" s="282"/>
      <c r="Y13" s="283" t="s">
        <v>545</v>
      </c>
      <c r="Z13" s="359"/>
    </row>
    <row r="14" spans="1:25" ht="18" customHeight="1">
      <c r="A14" s="279"/>
      <c r="B14" s="935" t="s">
        <v>421</v>
      </c>
      <c r="C14" s="936"/>
      <c r="D14" s="945" t="s">
        <v>397</v>
      </c>
      <c r="E14" s="945"/>
      <c r="F14" s="945"/>
      <c r="G14" s="945"/>
      <c r="H14" s="945"/>
      <c r="I14" s="945"/>
      <c r="J14" s="945"/>
      <c r="K14" s="945"/>
      <c r="L14" s="945"/>
      <c r="M14" s="945"/>
      <c r="N14" s="945"/>
      <c r="O14" s="945"/>
      <c r="P14" s="945"/>
      <c r="Q14" s="945"/>
      <c r="R14" s="945"/>
      <c r="S14" s="945"/>
      <c r="T14" s="357"/>
      <c r="U14" s="357"/>
      <c r="V14" s="357"/>
      <c r="W14" s="357"/>
      <c r="X14" s="282"/>
      <c r="Y14" s="283" t="s">
        <v>546</v>
      </c>
    </row>
    <row r="15" spans="1:25" ht="18" customHeight="1">
      <c r="A15" s="279"/>
      <c r="B15" s="935" t="s">
        <v>422</v>
      </c>
      <c r="C15" s="936"/>
      <c r="D15" s="945" t="s">
        <v>398</v>
      </c>
      <c r="E15" s="945"/>
      <c r="F15" s="945"/>
      <c r="G15" s="945"/>
      <c r="H15" s="945"/>
      <c r="I15" s="945"/>
      <c r="J15" s="945"/>
      <c r="K15" s="945"/>
      <c r="L15" s="945"/>
      <c r="M15" s="945"/>
      <c r="N15" s="945"/>
      <c r="O15" s="945"/>
      <c r="P15" s="945"/>
      <c r="Q15" s="945"/>
      <c r="R15" s="945"/>
      <c r="S15" s="945"/>
      <c r="T15" s="357"/>
      <c r="U15" s="357"/>
      <c r="V15" s="357"/>
      <c r="W15" s="357"/>
      <c r="X15" s="282"/>
      <c r="Y15" s="283" t="s">
        <v>547</v>
      </c>
    </row>
    <row r="16" spans="1:25" ht="18" customHeight="1">
      <c r="A16" s="279"/>
      <c r="B16" s="935" t="s">
        <v>423</v>
      </c>
      <c r="C16" s="936"/>
      <c r="D16" s="945" t="s">
        <v>673</v>
      </c>
      <c r="E16" s="945"/>
      <c r="F16" s="945"/>
      <c r="G16" s="945"/>
      <c r="H16" s="945"/>
      <c r="I16" s="945"/>
      <c r="J16" s="945"/>
      <c r="K16" s="945"/>
      <c r="L16" s="945"/>
      <c r="M16" s="945"/>
      <c r="N16" s="945"/>
      <c r="O16" s="945"/>
      <c r="P16" s="945"/>
      <c r="Q16" s="945"/>
      <c r="R16" s="945"/>
      <c r="S16" s="945"/>
      <c r="T16" s="357"/>
      <c r="U16" s="357"/>
      <c r="V16" s="357"/>
      <c r="W16" s="357"/>
      <c r="X16" s="282"/>
      <c r="Y16" s="1080" t="s">
        <v>862</v>
      </c>
    </row>
    <row r="17" spans="1:25" ht="18" customHeight="1">
      <c r="A17" s="279"/>
      <c r="B17" s="935" t="s">
        <v>424</v>
      </c>
      <c r="C17" s="936"/>
      <c r="D17" s="945" t="s">
        <v>399</v>
      </c>
      <c r="E17" s="945"/>
      <c r="F17" s="945"/>
      <c r="G17" s="945"/>
      <c r="H17" s="945"/>
      <c r="I17" s="945"/>
      <c r="J17" s="945"/>
      <c r="K17" s="945"/>
      <c r="L17" s="945"/>
      <c r="M17" s="945"/>
      <c r="N17" s="945"/>
      <c r="O17" s="945"/>
      <c r="P17" s="945"/>
      <c r="Q17" s="945"/>
      <c r="R17" s="945"/>
      <c r="S17" s="945"/>
      <c r="T17" s="357"/>
      <c r="U17" s="357"/>
      <c r="V17" s="357"/>
      <c r="W17" s="357"/>
      <c r="X17" s="282"/>
      <c r="Y17" s="283" t="s">
        <v>549</v>
      </c>
    </row>
    <row r="18" spans="1:25" ht="18" customHeight="1">
      <c r="A18" s="279"/>
      <c r="B18" s="935" t="s">
        <v>425</v>
      </c>
      <c r="C18" s="936"/>
      <c r="D18" s="945" t="s">
        <v>693</v>
      </c>
      <c r="E18" s="945"/>
      <c r="F18" s="945"/>
      <c r="G18" s="945"/>
      <c r="H18" s="945"/>
      <c r="I18" s="945"/>
      <c r="J18" s="945"/>
      <c r="K18" s="945"/>
      <c r="L18" s="945"/>
      <c r="M18" s="945"/>
      <c r="N18" s="945"/>
      <c r="O18" s="945"/>
      <c r="P18" s="945"/>
      <c r="Q18" s="945"/>
      <c r="R18" s="945"/>
      <c r="S18" s="945"/>
      <c r="T18" s="357"/>
      <c r="U18" s="357"/>
      <c r="V18" s="357"/>
      <c r="W18" s="357"/>
      <c r="X18" s="282"/>
      <c r="Y18" s="283" t="s">
        <v>550</v>
      </c>
    </row>
    <row r="19" spans="1:25" ht="18" customHeight="1">
      <c r="A19" s="279"/>
      <c r="B19" s="935" t="s">
        <v>426</v>
      </c>
      <c r="C19" s="936"/>
      <c r="D19" s="945" t="s">
        <v>649</v>
      </c>
      <c r="E19" s="945"/>
      <c r="F19" s="945"/>
      <c r="G19" s="945"/>
      <c r="H19" s="945"/>
      <c r="I19" s="945"/>
      <c r="J19" s="945"/>
      <c r="K19" s="945"/>
      <c r="L19" s="945"/>
      <c r="M19" s="945"/>
      <c r="N19" s="945"/>
      <c r="O19" s="945"/>
      <c r="P19" s="945"/>
      <c r="Q19" s="945"/>
      <c r="R19" s="945"/>
      <c r="S19" s="945"/>
      <c r="T19" s="357"/>
      <c r="U19" s="357"/>
      <c r="V19" s="357"/>
      <c r="W19" s="357"/>
      <c r="X19" s="282"/>
      <c r="Y19" s="283"/>
    </row>
    <row r="20" spans="1:25" ht="18" customHeight="1">
      <c r="A20" s="279"/>
      <c r="B20" s="935" t="s">
        <v>427</v>
      </c>
      <c r="C20" s="936"/>
      <c r="D20" s="945" t="s">
        <v>400</v>
      </c>
      <c r="E20" s="945"/>
      <c r="F20" s="945"/>
      <c r="G20" s="945"/>
      <c r="H20" s="945"/>
      <c r="I20" s="945"/>
      <c r="J20" s="945"/>
      <c r="K20" s="945"/>
      <c r="L20" s="945"/>
      <c r="M20" s="945"/>
      <c r="N20" s="945"/>
      <c r="O20" s="945"/>
      <c r="P20" s="945"/>
      <c r="Q20" s="945"/>
      <c r="R20" s="945"/>
      <c r="S20" s="945"/>
      <c r="T20" s="357"/>
      <c r="U20" s="357"/>
      <c r="V20" s="357"/>
      <c r="W20" s="357"/>
      <c r="X20" s="282"/>
      <c r="Y20" s="283" t="s">
        <v>551</v>
      </c>
    </row>
    <row r="21" spans="1:25" ht="18" customHeight="1" thickBot="1">
      <c r="A21" s="279"/>
      <c r="B21" s="935" t="s">
        <v>428</v>
      </c>
      <c r="C21" s="936"/>
      <c r="D21" s="945" t="s">
        <v>597</v>
      </c>
      <c r="E21" s="945"/>
      <c r="F21" s="945"/>
      <c r="G21" s="945"/>
      <c r="H21" s="945"/>
      <c r="I21" s="945"/>
      <c r="J21" s="945"/>
      <c r="K21" s="945"/>
      <c r="L21" s="945"/>
      <c r="M21" s="945"/>
      <c r="N21" s="945"/>
      <c r="O21" s="945"/>
      <c r="P21" s="945"/>
      <c r="Q21" s="945"/>
      <c r="R21" s="945"/>
      <c r="S21" s="945"/>
      <c r="T21" s="357"/>
      <c r="U21" s="357"/>
      <c r="V21" s="357"/>
      <c r="W21" s="357"/>
      <c r="X21" s="282"/>
      <c r="Y21" s="283"/>
    </row>
    <row r="22" spans="1:25" ht="18" customHeight="1" thickBot="1">
      <c r="A22" s="279"/>
      <c r="B22" s="935" t="s">
        <v>429</v>
      </c>
      <c r="C22" s="936"/>
      <c r="D22" s="813" t="s">
        <v>620</v>
      </c>
      <c r="E22" s="813"/>
      <c r="F22" s="813"/>
      <c r="G22" s="813"/>
      <c r="H22" s="813"/>
      <c r="I22" s="813"/>
      <c r="J22" s="813"/>
      <c r="K22" s="813"/>
      <c r="L22" s="813"/>
      <c r="M22" s="813"/>
      <c r="N22" s="813"/>
      <c r="O22" s="813"/>
      <c r="P22" s="813"/>
      <c r="Q22" s="813"/>
      <c r="R22" s="813"/>
      <c r="S22" s="813"/>
      <c r="T22" s="306">
        <f>T11+T12</f>
        <v>0</v>
      </c>
      <c r="U22" s="306">
        <f>U11+U12</f>
        <v>0</v>
      </c>
      <c r="V22" s="306">
        <f>V11+V12</f>
        <v>0</v>
      </c>
      <c r="W22" s="306">
        <f>W11+W12</f>
        <v>0</v>
      </c>
      <c r="X22" s="282"/>
      <c r="Y22" s="283"/>
    </row>
    <row r="23" spans="1:25" ht="18" customHeight="1" thickBot="1">
      <c r="A23" s="279"/>
      <c r="B23" s="935" t="s">
        <v>430</v>
      </c>
      <c r="C23" s="936"/>
      <c r="D23" s="813" t="s">
        <v>464</v>
      </c>
      <c r="E23" s="813"/>
      <c r="F23" s="813"/>
      <c r="G23" s="813"/>
      <c r="H23" s="813"/>
      <c r="I23" s="813"/>
      <c r="J23" s="813"/>
      <c r="K23" s="813"/>
      <c r="L23" s="813"/>
      <c r="M23" s="813"/>
      <c r="N23" s="813"/>
      <c r="O23" s="813"/>
      <c r="P23" s="813"/>
      <c r="Q23" s="813"/>
      <c r="R23" s="813"/>
      <c r="S23" s="813"/>
      <c r="T23" s="306">
        <f>'3.1.2 Költségvetés'!T81</f>
        <v>0</v>
      </c>
      <c r="U23" s="306">
        <f>'3.1.2 Költségvetés'!U81</f>
        <v>0</v>
      </c>
      <c r="V23" s="306">
        <f>'3.1.2 Költségvetés'!V81</f>
        <v>0</v>
      </c>
      <c r="W23" s="306">
        <f>'3.1.2 Költségvetés'!Y81</f>
        <v>0</v>
      </c>
      <c r="X23" s="282"/>
      <c r="Y23" s="283"/>
    </row>
    <row r="24" spans="1:25" ht="18" customHeight="1">
      <c r="A24" s="279"/>
      <c r="B24" s="935" t="s">
        <v>431</v>
      </c>
      <c r="C24" s="936"/>
      <c r="D24" s="951" t="s">
        <v>694</v>
      </c>
      <c r="E24" s="951"/>
      <c r="F24" s="951"/>
      <c r="G24" s="951"/>
      <c r="H24" s="951"/>
      <c r="I24" s="951"/>
      <c r="J24" s="951"/>
      <c r="K24" s="951"/>
      <c r="L24" s="951"/>
      <c r="M24" s="951"/>
      <c r="N24" s="951"/>
      <c r="O24" s="951"/>
      <c r="P24" s="951"/>
      <c r="Q24" s="951"/>
      <c r="R24" s="951"/>
      <c r="S24" s="951"/>
      <c r="T24" s="309">
        <f>SUM(T25:T34)</f>
        <v>0</v>
      </c>
      <c r="U24" s="309">
        <f>SUM(U25:U34)</f>
        <v>0</v>
      </c>
      <c r="V24" s="309">
        <f>SUM(V25:V34)</f>
        <v>0</v>
      </c>
      <c r="W24" s="309">
        <f>SUM(W25:W34)</f>
        <v>0</v>
      </c>
      <c r="X24" s="282"/>
      <c r="Y24" s="283"/>
    </row>
    <row r="25" spans="1:26" ht="18" customHeight="1">
      <c r="A25" s="279"/>
      <c r="B25" s="935" t="s">
        <v>432</v>
      </c>
      <c r="C25" s="936"/>
      <c r="D25" s="945" t="s">
        <v>396</v>
      </c>
      <c r="E25" s="945"/>
      <c r="F25" s="945"/>
      <c r="G25" s="945"/>
      <c r="H25" s="945"/>
      <c r="I25" s="945"/>
      <c r="J25" s="945"/>
      <c r="K25" s="945"/>
      <c r="L25" s="945"/>
      <c r="M25" s="945"/>
      <c r="N25" s="945"/>
      <c r="O25" s="945"/>
      <c r="P25" s="945"/>
      <c r="Q25" s="945"/>
      <c r="R25" s="945"/>
      <c r="S25" s="945"/>
      <c r="T25" s="357"/>
      <c r="U25" s="357"/>
      <c r="V25" s="357"/>
      <c r="W25" s="357"/>
      <c r="X25" s="282"/>
      <c r="Y25" s="283" t="s">
        <v>556</v>
      </c>
      <c r="Z25" s="359"/>
    </row>
    <row r="26" spans="1:26" ht="18" customHeight="1">
      <c r="A26" s="279"/>
      <c r="B26" s="935" t="s">
        <v>433</v>
      </c>
      <c r="C26" s="936"/>
      <c r="D26" s="945" t="s">
        <v>397</v>
      </c>
      <c r="E26" s="945"/>
      <c r="F26" s="945"/>
      <c r="G26" s="945"/>
      <c r="H26" s="945"/>
      <c r="I26" s="945"/>
      <c r="J26" s="945"/>
      <c r="K26" s="945"/>
      <c r="L26" s="945"/>
      <c r="M26" s="945"/>
      <c r="N26" s="945"/>
      <c r="O26" s="945"/>
      <c r="P26" s="945"/>
      <c r="Q26" s="945"/>
      <c r="R26" s="945"/>
      <c r="S26" s="945"/>
      <c r="T26" s="357"/>
      <c r="U26" s="357"/>
      <c r="V26" s="357"/>
      <c r="W26" s="357"/>
      <c r="X26" s="282"/>
      <c r="Y26" s="283" t="s">
        <v>557</v>
      </c>
      <c r="Z26" s="359"/>
    </row>
    <row r="27" spans="1:25" ht="18" customHeight="1">
      <c r="A27" s="279"/>
      <c r="B27" s="935" t="s">
        <v>434</v>
      </c>
      <c r="C27" s="936"/>
      <c r="D27" s="945" t="s">
        <v>398</v>
      </c>
      <c r="E27" s="945"/>
      <c r="F27" s="945"/>
      <c r="G27" s="945"/>
      <c r="H27" s="945"/>
      <c r="I27" s="945"/>
      <c r="J27" s="945"/>
      <c r="K27" s="945"/>
      <c r="L27" s="945"/>
      <c r="M27" s="945"/>
      <c r="N27" s="945"/>
      <c r="O27" s="945"/>
      <c r="P27" s="945"/>
      <c r="Q27" s="945"/>
      <c r="R27" s="945"/>
      <c r="S27" s="945"/>
      <c r="T27" s="357"/>
      <c r="U27" s="357"/>
      <c r="V27" s="357"/>
      <c r="W27" s="357"/>
      <c r="X27" s="282"/>
      <c r="Y27" s="283" t="s">
        <v>558</v>
      </c>
    </row>
    <row r="28" spans="1:25" ht="18" customHeight="1">
      <c r="A28" s="279"/>
      <c r="B28" s="935" t="s">
        <v>435</v>
      </c>
      <c r="C28" s="936"/>
      <c r="D28" s="945" t="s">
        <v>674</v>
      </c>
      <c r="E28" s="945"/>
      <c r="F28" s="945"/>
      <c r="G28" s="945"/>
      <c r="H28" s="945"/>
      <c r="I28" s="945"/>
      <c r="J28" s="945"/>
      <c r="K28" s="945"/>
      <c r="L28" s="945"/>
      <c r="M28" s="945"/>
      <c r="N28" s="945"/>
      <c r="O28" s="945"/>
      <c r="P28" s="945"/>
      <c r="Q28" s="945"/>
      <c r="R28" s="945"/>
      <c r="S28" s="945"/>
      <c r="T28" s="357"/>
      <c r="U28" s="357"/>
      <c r="V28" s="357"/>
      <c r="W28" s="357"/>
      <c r="X28" s="282"/>
      <c r="Y28" s="283"/>
    </row>
    <row r="29" spans="1:25" ht="18" customHeight="1">
      <c r="A29" s="279"/>
      <c r="B29" s="935" t="s">
        <v>436</v>
      </c>
      <c r="C29" s="936"/>
      <c r="D29" s="945" t="s">
        <v>691</v>
      </c>
      <c r="E29" s="945"/>
      <c r="F29" s="945"/>
      <c r="G29" s="945"/>
      <c r="H29" s="945"/>
      <c r="I29" s="945"/>
      <c r="J29" s="945"/>
      <c r="K29" s="945"/>
      <c r="L29" s="945"/>
      <c r="M29" s="945"/>
      <c r="N29" s="945"/>
      <c r="O29" s="945"/>
      <c r="P29" s="945"/>
      <c r="Q29" s="945"/>
      <c r="R29" s="945"/>
      <c r="S29" s="945"/>
      <c r="T29" s="357"/>
      <c r="U29" s="357"/>
      <c r="V29" s="357"/>
      <c r="W29" s="357"/>
      <c r="X29" s="282"/>
      <c r="Y29" s="283" t="s">
        <v>593</v>
      </c>
    </row>
    <row r="30" spans="1:25" ht="18" customHeight="1">
      <c r="A30" s="279"/>
      <c r="B30" s="935" t="s">
        <v>437</v>
      </c>
      <c r="C30" s="936"/>
      <c r="D30" s="945" t="s">
        <v>863</v>
      </c>
      <c r="E30" s="945"/>
      <c r="F30" s="945"/>
      <c r="G30" s="945"/>
      <c r="H30" s="945"/>
      <c r="I30" s="945"/>
      <c r="J30" s="945"/>
      <c r="K30" s="945"/>
      <c r="L30" s="945"/>
      <c r="M30" s="945"/>
      <c r="N30" s="945"/>
      <c r="O30" s="945"/>
      <c r="P30" s="945"/>
      <c r="Q30" s="945"/>
      <c r="R30" s="945"/>
      <c r="S30" s="945"/>
      <c r="T30" s="357"/>
      <c r="U30" s="357"/>
      <c r="V30" s="357"/>
      <c r="W30" s="357"/>
      <c r="X30" s="282"/>
      <c r="Y30" s="283" t="s">
        <v>594</v>
      </c>
    </row>
    <row r="31" spans="1:25" ht="18" customHeight="1">
      <c r="A31" s="279"/>
      <c r="B31" s="935" t="s">
        <v>438</v>
      </c>
      <c r="C31" s="936"/>
      <c r="D31" s="945" t="s">
        <v>654</v>
      </c>
      <c r="E31" s="945"/>
      <c r="F31" s="945"/>
      <c r="G31" s="945"/>
      <c r="H31" s="945"/>
      <c r="I31" s="945"/>
      <c r="J31" s="945"/>
      <c r="K31" s="945"/>
      <c r="L31" s="945"/>
      <c r="M31" s="945"/>
      <c r="N31" s="945"/>
      <c r="O31" s="945"/>
      <c r="P31" s="945"/>
      <c r="Q31" s="945"/>
      <c r="R31" s="945"/>
      <c r="S31" s="945"/>
      <c r="T31" s="357"/>
      <c r="U31" s="357"/>
      <c r="V31" s="357"/>
      <c r="W31" s="357"/>
      <c r="X31" s="282"/>
      <c r="Y31" s="283"/>
    </row>
    <row r="32" spans="1:25" ht="18" customHeight="1">
      <c r="A32" s="279"/>
      <c r="B32" s="935" t="s">
        <v>439</v>
      </c>
      <c r="C32" s="936"/>
      <c r="D32" s="945" t="s">
        <v>400</v>
      </c>
      <c r="E32" s="945"/>
      <c r="F32" s="945"/>
      <c r="G32" s="945"/>
      <c r="H32" s="945"/>
      <c r="I32" s="945"/>
      <c r="J32" s="945"/>
      <c r="K32" s="945"/>
      <c r="L32" s="945"/>
      <c r="M32" s="945"/>
      <c r="N32" s="945"/>
      <c r="O32" s="945"/>
      <c r="P32" s="945"/>
      <c r="Q32" s="945"/>
      <c r="R32" s="945"/>
      <c r="S32" s="945"/>
      <c r="T32" s="357"/>
      <c r="U32" s="357"/>
      <c r="V32" s="357"/>
      <c r="W32" s="357"/>
      <c r="X32" s="282"/>
      <c r="Y32" s="283" t="s">
        <v>595</v>
      </c>
    </row>
    <row r="33" spans="1:25" ht="18" customHeight="1">
      <c r="A33" s="279"/>
      <c r="B33" s="935" t="s">
        <v>440</v>
      </c>
      <c r="C33" s="936"/>
      <c r="D33" s="945" t="s">
        <v>597</v>
      </c>
      <c r="E33" s="945"/>
      <c r="F33" s="945"/>
      <c r="G33" s="945"/>
      <c r="H33" s="945"/>
      <c r="I33" s="945"/>
      <c r="J33" s="945"/>
      <c r="K33" s="945"/>
      <c r="L33" s="945"/>
      <c r="M33" s="945"/>
      <c r="N33" s="945"/>
      <c r="O33" s="945"/>
      <c r="P33" s="945"/>
      <c r="Q33" s="945"/>
      <c r="R33" s="945"/>
      <c r="S33" s="945"/>
      <c r="T33" s="357"/>
      <c r="U33" s="357"/>
      <c r="V33" s="357"/>
      <c r="W33" s="357"/>
      <c r="X33" s="282"/>
      <c r="Y33" s="283"/>
    </row>
    <row r="34" spans="1:25" ht="33" customHeight="1" thickBot="1">
      <c r="A34" s="279"/>
      <c r="B34" s="935" t="s">
        <v>441</v>
      </c>
      <c r="C34" s="936"/>
      <c r="D34" s="953" t="s">
        <v>401</v>
      </c>
      <c r="E34" s="954"/>
      <c r="F34" s="954"/>
      <c r="G34" s="954"/>
      <c r="H34" s="954"/>
      <c r="I34" s="954"/>
      <c r="J34" s="954"/>
      <c r="K34" s="954"/>
      <c r="L34" s="954"/>
      <c r="M34" s="954"/>
      <c r="N34" s="954"/>
      <c r="O34" s="954"/>
      <c r="P34" s="954"/>
      <c r="Q34" s="954"/>
      <c r="R34" s="954"/>
      <c r="S34" s="955"/>
      <c r="T34" s="357"/>
      <c r="U34" s="357"/>
      <c r="V34" s="357"/>
      <c r="W34" s="357"/>
      <c r="X34" s="282"/>
      <c r="Y34" s="283" t="s">
        <v>596</v>
      </c>
    </row>
    <row r="35" spans="1:25" ht="18" customHeight="1" thickBot="1">
      <c r="A35" s="279"/>
      <c r="B35" s="935" t="s">
        <v>442</v>
      </c>
      <c r="C35" s="936"/>
      <c r="D35" s="813" t="s">
        <v>621</v>
      </c>
      <c r="E35" s="813"/>
      <c r="F35" s="813"/>
      <c r="G35" s="813"/>
      <c r="H35" s="813"/>
      <c r="I35" s="813"/>
      <c r="J35" s="813"/>
      <c r="K35" s="813"/>
      <c r="L35" s="813"/>
      <c r="M35" s="813"/>
      <c r="N35" s="813"/>
      <c r="O35" s="813"/>
      <c r="P35" s="813"/>
      <c r="Q35" s="813"/>
      <c r="R35" s="813"/>
      <c r="S35" s="813"/>
      <c r="T35" s="306">
        <f>T23+T24</f>
        <v>0</v>
      </c>
      <c r="U35" s="306">
        <f>U23+U24</f>
        <v>0</v>
      </c>
      <c r="V35" s="306">
        <f>V23+V24</f>
        <v>0</v>
      </c>
      <c r="W35" s="306">
        <f>W23+W24</f>
        <v>0</v>
      </c>
      <c r="X35" s="282"/>
      <c r="Y35" s="283"/>
    </row>
    <row r="36" spans="1:25" ht="18" customHeight="1" thickBot="1">
      <c r="A36" s="279"/>
      <c r="B36" s="935" t="s">
        <v>443</v>
      </c>
      <c r="C36" s="936"/>
      <c r="D36" s="813" t="s">
        <v>449</v>
      </c>
      <c r="E36" s="813"/>
      <c r="F36" s="813"/>
      <c r="G36" s="813"/>
      <c r="H36" s="813"/>
      <c r="I36" s="813"/>
      <c r="J36" s="813"/>
      <c r="K36" s="813"/>
      <c r="L36" s="813"/>
      <c r="M36" s="813"/>
      <c r="N36" s="813"/>
      <c r="O36" s="813"/>
      <c r="P36" s="813"/>
      <c r="Q36" s="813"/>
      <c r="R36" s="813"/>
      <c r="S36" s="813"/>
      <c r="T36" s="306">
        <f>T10+T22-T35</f>
        <v>0</v>
      </c>
      <c r="U36" s="306">
        <f>U10+U22-U35</f>
        <v>0</v>
      </c>
      <c r="V36" s="306">
        <f>V10+V22-V35</f>
        <v>0</v>
      </c>
      <c r="W36" s="306">
        <f>W10+W22-W35</f>
        <v>0</v>
      </c>
      <c r="X36" s="282"/>
      <c r="Y36" s="283"/>
    </row>
    <row r="37" spans="1:25" ht="18" customHeight="1">
      <c r="A37" s="279"/>
      <c r="B37" s="935" t="s">
        <v>444</v>
      </c>
      <c r="C37" s="936"/>
      <c r="D37" s="808" t="s">
        <v>450</v>
      </c>
      <c r="E37" s="809"/>
      <c r="F37" s="809"/>
      <c r="G37" s="809"/>
      <c r="H37" s="809"/>
      <c r="I37" s="809"/>
      <c r="J37" s="809"/>
      <c r="K37" s="809"/>
      <c r="L37" s="809"/>
      <c r="M37" s="809"/>
      <c r="N37" s="809"/>
      <c r="O37" s="809"/>
      <c r="P37" s="809"/>
      <c r="Q37" s="809"/>
      <c r="R37" s="809"/>
      <c r="S37" s="810"/>
      <c r="T37" s="309">
        <f>SUM(T38:T45)</f>
        <v>0</v>
      </c>
      <c r="U37" s="309">
        <f>U36</f>
        <v>0</v>
      </c>
      <c r="V37" s="309">
        <f>SUM(V38:V45)</f>
        <v>0</v>
      </c>
      <c r="W37" s="309">
        <f>SUM(W38:W45)</f>
        <v>0</v>
      </c>
      <c r="X37" s="282"/>
      <c r="Y37" s="283"/>
    </row>
    <row r="38" spans="1:26" s="495" customFormat="1" ht="18" customHeight="1">
      <c r="A38" s="547"/>
      <c r="B38" s="935" t="s">
        <v>445</v>
      </c>
      <c r="C38" s="936"/>
      <c r="D38" s="945" t="s">
        <v>650</v>
      </c>
      <c r="E38" s="945"/>
      <c r="F38" s="945"/>
      <c r="G38" s="945"/>
      <c r="H38" s="945"/>
      <c r="I38" s="945"/>
      <c r="J38" s="945"/>
      <c r="K38" s="945"/>
      <c r="L38" s="945"/>
      <c r="M38" s="945"/>
      <c r="N38" s="945"/>
      <c r="O38" s="945"/>
      <c r="P38" s="945"/>
      <c r="Q38" s="945"/>
      <c r="R38" s="945"/>
      <c r="S38" s="945"/>
      <c r="T38" s="357"/>
      <c r="U38" s="357"/>
      <c r="V38" s="357"/>
      <c r="W38" s="357"/>
      <c r="X38" s="282"/>
      <c r="Y38" s="283" t="s">
        <v>666</v>
      </c>
      <c r="Z38" s="552"/>
    </row>
    <row r="39" spans="1:26" s="495" customFormat="1" ht="18" customHeight="1">
      <c r="A39" s="547"/>
      <c r="B39" s="935" t="s">
        <v>484</v>
      </c>
      <c r="C39" s="936"/>
      <c r="D39" s="945" t="s">
        <v>651</v>
      </c>
      <c r="E39" s="945"/>
      <c r="F39" s="945"/>
      <c r="G39" s="945"/>
      <c r="H39" s="945"/>
      <c r="I39" s="945"/>
      <c r="J39" s="945"/>
      <c r="K39" s="945"/>
      <c r="L39" s="945"/>
      <c r="M39" s="945"/>
      <c r="N39" s="945"/>
      <c r="O39" s="945"/>
      <c r="P39" s="945"/>
      <c r="Q39" s="945"/>
      <c r="R39" s="945"/>
      <c r="S39" s="945"/>
      <c r="T39" s="357"/>
      <c r="U39" s="357"/>
      <c r="V39" s="357"/>
      <c r="W39" s="357"/>
      <c r="X39" s="282"/>
      <c r="Y39" s="283" t="s">
        <v>666</v>
      </c>
      <c r="Z39" s="552"/>
    </row>
    <row r="40" spans="1:26" s="495" customFormat="1" ht="18" customHeight="1">
      <c r="A40" s="547"/>
      <c r="B40" s="935" t="s">
        <v>485</v>
      </c>
      <c r="C40" s="936"/>
      <c r="D40" s="945" t="s">
        <v>651</v>
      </c>
      <c r="E40" s="945"/>
      <c r="F40" s="945"/>
      <c r="G40" s="945"/>
      <c r="H40" s="945"/>
      <c r="I40" s="945"/>
      <c r="J40" s="945"/>
      <c r="K40" s="945"/>
      <c r="L40" s="945"/>
      <c r="M40" s="945"/>
      <c r="N40" s="945"/>
      <c r="O40" s="945"/>
      <c r="P40" s="945"/>
      <c r="Q40" s="945"/>
      <c r="R40" s="945"/>
      <c r="S40" s="945"/>
      <c r="T40" s="357"/>
      <c r="U40" s="357"/>
      <c r="V40" s="357"/>
      <c r="W40" s="357"/>
      <c r="X40" s="282"/>
      <c r="Y40" s="283" t="s">
        <v>666</v>
      </c>
      <c r="Z40" s="552"/>
    </row>
    <row r="41" spans="1:26" s="495" customFormat="1" ht="18" customHeight="1">
      <c r="A41" s="547"/>
      <c r="B41" s="935" t="s">
        <v>486</v>
      </c>
      <c r="C41" s="936"/>
      <c r="D41" s="945" t="s">
        <v>651</v>
      </c>
      <c r="E41" s="945"/>
      <c r="F41" s="945"/>
      <c r="G41" s="945"/>
      <c r="H41" s="945"/>
      <c r="I41" s="945"/>
      <c r="J41" s="945"/>
      <c r="K41" s="945"/>
      <c r="L41" s="945"/>
      <c r="M41" s="945"/>
      <c r="N41" s="945"/>
      <c r="O41" s="945"/>
      <c r="P41" s="945"/>
      <c r="Q41" s="945"/>
      <c r="R41" s="945"/>
      <c r="S41" s="945"/>
      <c r="T41" s="357"/>
      <c r="U41" s="357"/>
      <c r="V41" s="357"/>
      <c r="W41" s="357"/>
      <c r="X41" s="282"/>
      <c r="Y41" s="283" t="s">
        <v>666</v>
      </c>
      <c r="Z41" s="552"/>
    </row>
    <row r="42" spans="1:26" s="495" customFormat="1" ht="18" customHeight="1">
      <c r="A42" s="547"/>
      <c r="B42" s="935" t="s">
        <v>487</v>
      </c>
      <c r="C42" s="936"/>
      <c r="D42" s="945" t="s">
        <v>652</v>
      </c>
      <c r="E42" s="945"/>
      <c r="F42" s="945"/>
      <c r="G42" s="945"/>
      <c r="H42" s="945"/>
      <c r="I42" s="945"/>
      <c r="J42" s="945"/>
      <c r="K42" s="945"/>
      <c r="L42" s="945"/>
      <c r="M42" s="945"/>
      <c r="N42" s="945"/>
      <c r="O42" s="945"/>
      <c r="P42" s="945"/>
      <c r="Q42" s="945"/>
      <c r="R42" s="945"/>
      <c r="S42" s="945"/>
      <c r="T42" s="357"/>
      <c r="U42" s="357"/>
      <c r="V42" s="357"/>
      <c r="W42" s="357"/>
      <c r="X42" s="282"/>
      <c r="Y42" s="283" t="s">
        <v>666</v>
      </c>
      <c r="Z42" s="552"/>
    </row>
    <row r="43" spans="1:26" s="495" customFormat="1" ht="18" customHeight="1">
      <c r="A43" s="547"/>
      <c r="B43" s="935" t="s">
        <v>488</v>
      </c>
      <c r="C43" s="936"/>
      <c r="D43" s="945" t="s">
        <v>652</v>
      </c>
      <c r="E43" s="945"/>
      <c r="F43" s="945"/>
      <c r="G43" s="945"/>
      <c r="H43" s="945"/>
      <c r="I43" s="945"/>
      <c r="J43" s="945"/>
      <c r="K43" s="945"/>
      <c r="L43" s="945"/>
      <c r="M43" s="945"/>
      <c r="N43" s="945"/>
      <c r="O43" s="945"/>
      <c r="P43" s="945"/>
      <c r="Q43" s="945"/>
      <c r="R43" s="945"/>
      <c r="S43" s="945"/>
      <c r="T43" s="357"/>
      <c r="U43" s="357"/>
      <c r="V43" s="357"/>
      <c r="W43" s="357"/>
      <c r="X43" s="282"/>
      <c r="Y43" s="283" t="s">
        <v>666</v>
      </c>
      <c r="Z43" s="552"/>
    </row>
    <row r="44" spans="1:26" s="495" customFormat="1" ht="18" customHeight="1">
      <c r="A44" s="547"/>
      <c r="B44" s="935" t="s">
        <v>489</v>
      </c>
      <c r="C44" s="936"/>
      <c r="D44" s="945" t="s">
        <v>652</v>
      </c>
      <c r="E44" s="945"/>
      <c r="F44" s="945"/>
      <c r="G44" s="945"/>
      <c r="H44" s="945"/>
      <c r="I44" s="945"/>
      <c r="J44" s="945"/>
      <c r="K44" s="945"/>
      <c r="L44" s="945"/>
      <c r="M44" s="945"/>
      <c r="N44" s="945"/>
      <c r="O44" s="945"/>
      <c r="P44" s="945"/>
      <c r="Q44" s="945"/>
      <c r="R44" s="945"/>
      <c r="S44" s="945"/>
      <c r="T44" s="357"/>
      <c r="U44" s="357"/>
      <c r="V44" s="357"/>
      <c r="W44" s="357"/>
      <c r="X44" s="282"/>
      <c r="Y44" s="283" t="s">
        <v>666</v>
      </c>
      <c r="Z44" s="552"/>
    </row>
    <row r="45" spans="1:26" s="495" customFormat="1" ht="18" customHeight="1" thickBot="1">
      <c r="A45" s="547"/>
      <c r="B45" s="935" t="s">
        <v>490</v>
      </c>
      <c r="C45" s="936"/>
      <c r="D45" s="946" t="s">
        <v>652</v>
      </c>
      <c r="E45" s="946"/>
      <c r="F45" s="946"/>
      <c r="G45" s="946"/>
      <c r="H45" s="946"/>
      <c r="I45" s="946"/>
      <c r="J45" s="946"/>
      <c r="K45" s="946"/>
      <c r="L45" s="946"/>
      <c r="M45" s="946"/>
      <c r="N45" s="946"/>
      <c r="O45" s="946"/>
      <c r="P45" s="946"/>
      <c r="Q45" s="946"/>
      <c r="R45" s="946"/>
      <c r="S45" s="946"/>
      <c r="T45" s="582"/>
      <c r="U45" s="582"/>
      <c r="V45" s="582"/>
      <c r="W45" s="582"/>
      <c r="X45" s="282"/>
      <c r="Y45" s="283" t="s">
        <v>666</v>
      </c>
      <c r="Z45" s="552"/>
    </row>
    <row r="46" spans="1:25" s="495" customFormat="1" ht="18" customHeight="1" thickBot="1">
      <c r="A46" s="547"/>
      <c r="B46" s="935" t="s">
        <v>491</v>
      </c>
      <c r="C46" s="936"/>
      <c r="D46" s="957" t="s">
        <v>708</v>
      </c>
      <c r="E46" s="958"/>
      <c r="F46" s="958"/>
      <c r="G46" s="958"/>
      <c r="H46" s="958"/>
      <c r="I46" s="958"/>
      <c r="J46" s="958"/>
      <c r="K46" s="958"/>
      <c r="L46" s="958"/>
      <c r="M46" s="958"/>
      <c r="N46" s="958"/>
      <c r="O46" s="958"/>
      <c r="P46" s="958"/>
      <c r="Q46" s="958"/>
      <c r="R46" s="958"/>
      <c r="S46" s="959"/>
      <c r="T46" s="583">
        <f>T36-T37</f>
        <v>0</v>
      </c>
      <c r="U46" s="583">
        <f>U36-U37</f>
        <v>0</v>
      </c>
      <c r="V46" s="583"/>
      <c r="W46" s="583">
        <f>W36-W37</f>
        <v>0</v>
      </c>
      <c r="X46" s="282"/>
      <c r="Y46" s="283"/>
    </row>
    <row r="47" spans="1:25" s="549" customFormat="1" ht="18" customHeight="1">
      <c r="A47" s="548"/>
      <c r="B47" s="935" t="s">
        <v>492</v>
      </c>
      <c r="C47" s="936"/>
      <c r="D47" s="944" t="s">
        <v>622</v>
      </c>
      <c r="E47" s="944"/>
      <c r="F47" s="944"/>
      <c r="G47" s="944"/>
      <c r="H47" s="944"/>
      <c r="I47" s="944"/>
      <c r="J47" s="944"/>
      <c r="K47" s="944"/>
      <c r="L47" s="944"/>
      <c r="M47" s="944"/>
      <c r="N47" s="944"/>
      <c r="O47" s="944"/>
      <c r="P47" s="944"/>
      <c r="Q47" s="944"/>
      <c r="R47" s="944"/>
      <c r="S47" s="944"/>
      <c r="T47" s="584">
        <f>SUM(T48:T51)</f>
        <v>0</v>
      </c>
      <c r="U47" s="584">
        <f>SUM(U48:U51)</f>
        <v>0</v>
      </c>
      <c r="V47" s="584">
        <f>SUM(V48:V51)</f>
        <v>0</v>
      </c>
      <c r="W47" s="584">
        <f>SUM(W48:W51)</f>
        <v>0</v>
      </c>
      <c r="X47" s="585"/>
      <c r="Y47" s="277"/>
    </row>
    <row r="48" spans="1:25" s="551" customFormat="1" ht="18" customHeight="1">
      <c r="A48" s="550"/>
      <c r="B48" s="935" t="s">
        <v>493</v>
      </c>
      <c r="C48" s="936"/>
      <c r="D48" s="937" t="s">
        <v>655</v>
      </c>
      <c r="E48" s="938"/>
      <c r="F48" s="938"/>
      <c r="G48" s="938"/>
      <c r="H48" s="938"/>
      <c r="I48" s="938"/>
      <c r="J48" s="938"/>
      <c r="K48" s="938"/>
      <c r="L48" s="938"/>
      <c r="M48" s="938"/>
      <c r="N48" s="938"/>
      <c r="O48" s="938"/>
      <c r="P48" s="938"/>
      <c r="Q48" s="938"/>
      <c r="R48" s="938"/>
      <c r="S48" s="939"/>
      <c r="T48" s="586"/>
      <c r="U48" s="586"/>
      <c r="V48" s="586"/>
      <c r="W48" s="586"/>
      <c r="X48" s="587"/>
      <c r="Y48" s="283" t="s">
        <v>666</v>
      </c>
    </row>
    <row r="49" spans="1:25" s="551" customFormat="1" ht="18" customHeight="1">
      <c r="A49" s="550"/>
      <c r="B49" s="935" t="s">
        <v>494</v>
      </c>
      <c r="C49" s="936"/>
      <c r="D49" s="937" t="s">
        <v>656</v>
      </c>
      <c r="E49" s="938"/>
      <c r="F49" s="938"/>
      <c r="G49" s="938"/>
      <c r="H49" s="938"/>
      <c r="I49" s="938"/>
      <c r="J49" s="938"/>
      <c r="K49" s="938"/>
      <c r="L49" s="938"/>
      <c r="M49" s="938"/>
      <c r="N49" s="938"/>
      <c r="O49" s="938"/>
      <c r="P49" s="938"/>
      <c r="Q49" s="938"/>
      <c r="R49" s="938"/>
      <c r="S49" s="939"/>
      <c r="T49" s="586"/>
      <c r="U49" s="586"/>
      <c r="V49" s="586"/>
      <c r="W49" s="586"/>
      <c r="X49" s="587"/>
      <c r="Y49" s="283" t="s">
        <v>666</v>
      </c>
    </row>
    <row r="50" spans="1:25" s="551" customFormat="1" ht="18" customHeight="1">
      <c r="A50" s="550"/>
      <c r="B50" s="935" t="s">
        <v>495</v>
      </c>
      <c r="C50" s="936"/>
      <c r="D50" s="937" t="s">
        <v>661</v>
      </c>
      <c r="E50" s="938"/>
      <c r="F50" s="938"/>
      <c r="G50" s="938"/>
      <c r="H50" s="938"/>
      <c r="I50" s="938"/>
      <c r="J50" s="938"/>
      <c r="K50" s="938"/>
      <c r="L50" s="938"/>
      <c r="M50" s="938"/>
      <c r="N50" s="938"/>
      <c r="O50" s="938"/>
      <c r="P50" s="938"/>
      <c r="Q50" s="938"/>
      <c r="R50" s="938"/>
      <c r="S50" s="939"/>
      <c r="T50" s="586"/>
      <c r="U50" s="586"/>
      <c r="V50" s="586"/>
      <c r="W50" s="586"/>
      <c r="X50" s="587"/>
      <c r="Y50" s="283" t="s">
        <v>666</v>
      </c>
    </row>
    <row r="51" spans="1:25" s="551" customFormat="1" ht="18" customHeight="1">
      <c r="A51" s="550"/>
      <c r="B51" s="935" t="s">
        <v>496</v>
      </c>
      <c r="C51" s="936"/>
      <c r="D51" s="940" t="s">
        <v>657</v>
      </c>
      <c r="E51" s="941"/>
      <c r="F51" s="941"/>
      <c r="G51" s="941"/>
      <c r="H51" s="941"/>
      <c r="I51" s="941"/>
      <c r="J51" s="941"/>
      <c r="K51" s="941"/>
      <c r="L51" s="941"/>
      <c r="M51" s="941"/>
      <c r="N51" s="941"/>
      <c r="O51" s="941"/>
      <c r="P51" s="941"/>
      <c r="Q51" s="941"/>
      <c r="R51" s="941"/>
      <c r="S51" s="942"/>
      <c r="T51" s="601">
        <f>SUM(T52:T54)</f>
        <v>0</v>
      </c>
      <c r="U51" s="601">
        <f>SUM(U52:U54)</f>
        <v>0</v>
      </c>
      <c r="V51" s="601">
        <f>SUM(V52:V54)</f>
        <v>0</v>
      </c>
      <c r="W51" s="601">
        <f>SUM(W52:W54)</f>
        <v>0</v>
      </c>
      <c r="X51" s="587"/>
      <c r="Y51" s="283" t="s">
        <v>666</v>
      </c>
    </row>
    <row r="52" spans="1:25" s="551" customFormat="1" ht="18" customHeight="1">
      <c r="A52" s="550"/>
      <c r="B52" s="935" t="s">
        <v>497</v>
      </c>
      <c r="C52" s="936"/>
      <c r="D52" s="937" t="s">
        <v>658</v>
      </c>
      <c r="E52" s="938"/>
      <c r="F52" s="938"/>
      <c r="G52" s="938"/>
      <c r="H52" s="938"/>
      <c r="I52" s="938"/>
      <c r="J52" s="938"/>
      <c r="K52" s="938"/>
      <c r="L52" s="938"/>
      <c r="M52" s="938"/>
      <c r="N52" s="938"/>
      <c r="O52" s="938"/>
      <c r="P52" s="938"/>
      <c r="Q52" s="938"/>
      <c r="R52" s="938"/>
      <c r="S52" s="939"/>
      <c r="T52" s="586"/>
      <c r="U52" s="586"/>
      <c r="V52" s="586"/>
      <c r="W52" s="586"/>
      <c r="X52" s="587"/>
      <c r="Y52" s="283" t="s">
        <v>666</v>
      </c>
    </row>
    <row r="53" spans="1:25" s="551" customFormat="1" ht="18" customHeight="1">
      <c r="A53" s="550"/>
      <c r="B53" s="935" t="s">
        <v>498</v>
      </c>
      <c r="C53" s="936"/>
      <c r="D53" s="937" t="s">
        <v>659</v>
      </c>
      <c r="E53" s="938"/>
      <c r="F53" s="938"/>
      <c r="G53" s="938"/>
      <c r="H53" s="938"/>
      <c r="I53" s="938"/>
      <c r="J53" s="938"/>
      <c r="K53" s="938"/>
      <c r="L53" s="938"/>
      <c r="M53" s="938"/>
      <c r="N53" s="938"/>
      <c r="O53" s="938"/>
      <c r="P53" s="938"/>
      <c r="Q53" s="938"/>
      <c r="R53" s="938"/>
      <c r="S53" s="939"/>
      <c r="T53" s="588"/>
      <c r="U53" s="588"/>
      <c r="V53" s="588"/>
      <c r="W53" s="588"/>
      <c r="X53" s="587"/>
      <c r="Y53" s="283" t="s">
        <v>666</v>
      </c>
    </row>
    <row r="54" spans="1:25" s="551" customFormat="1" ht="18" customHeight="1" thickBot="1">
      <c r="A54" s="550"/>
      <c r="B54" s="935" t="s">
        <v>499</v>
      </c>
      <c r="C54" s="936"/>
      <c r="D54" s="937" t="s">
        <v>660</v>
      </c>
      <c r="E54" s="938"/>
      <c r="F54" s="938"/>
      <c r="G54" s="938"/>
      <c r="H54" s="938"/>
      <c r="I54" s="938"/>
      <c r="J54" s="938"/>
      <c r="K54" s="938"/>
      <c r="L54" s="938"/>
      <c r="M54" s="938"/>
      <c r="N54" s="938"/>
      <c r="O54" s="938"/>
      <c r="P54" s="938"/>
      <c r="Q54" s="938"/>
      <c r="R54" s="938"/>
      <c r="S54" s="939"/>
      <c r="T54" s="588"/>
      <c r="U54" s="588"/>
      <c r="V54" s="588"/>
      <c r="W54" s="588"/>
      <c r="X54" s="587"/>
      <c r="Y54" s="283" t="s">
        <v>666</v>
      </c>
    </row>
    <row r="55" spans="1:25" s="551" customFormat="1" ht="18" customHeight="1">
      <c r="A55" s="550"/>
      <c r="B55" s="935" t="s">
        <v>500</v>
      </c>
      <c r="C55" s="936"/>
      <c r="D55" s="943" t="s">
        <v>623</v>
      </c>
      <c r="E55" s="943"/>
      <c r="F55" s="943"/>
      <c r="G55" s="943"/>
      <c r="H55" s="943"/>
      <c r="I55" s="943"/>
      <c r="J55" s="943"/>
      <c r="K55" s="943"/>
      <c r="L55" s="943"/>
      <c r="M55" s="943"/>
      <c r="N55" s="943"/>
      <c r="O55" s="943"/>
      <c r="P55" s="943"/>
      <c r="Q55" s="943"/>
      <c r="R55" s="943"/>
      <c r="S55" s="943"/>
      <c r="T55" s="589">
        <f>SUM(T56:T59)</f>
        <v>0</v>
      </c>
      <c r="U55" s="589">
        <f>SUM(U56:U59)</f>
        <v>0</v>
      </c>
      <c r="V55" s="589">
        <f>SUM(V56:V59)</f>
        <v>0</v>
      </c>
      <c r="W55" s="589">
        <f>SUM(W56:W59)</f>
        <v>0</v>
      </c>
      <c r="X55" s="587"/>
      <c r="Y55" s="590"/>
    </row>
    <row r="56" spans="1:25" s="551" customFormat="1" ht="18" customHeight="1">
      <c r="A56" s="550"/>
      <c r="B56" s="935" t="s">
        <v>501</v>
      </c>
      <c r="C56" s="936"/>
      <c r="D56" s="937" t="s">
        <v>662</v>
      </c>
      <c r="E56" s="938"/>
      <c r="F56" s="938"/>
      <c r="G56" s="938"/>
      <c r="H56" s="938"/>
      <c r="I56" s="938"/>
      <c r="J56" s="938"/>
      <c r="K56" s="938"/>
      <c r="L56" s="938"/>
      <c r="M56" s="938"/>
      <c r="N56" s="938"/>
      <c r="O56" s="938"/>
      <c r="P56" s="938"/>
      <c r="Q56" s="938"/>
      <c r="R56" s="938"/>
      <c r="S56" s="939"/>
      <c r="T56" s="586"/>
      <c r="U56" s="586"/>
      <c r="V56" s="586"/>
      <c r="W56" s="586"/>
      <c r="X56" s="587"/>
      <c r="Y56" s="283" t="s">
        <v>666</v>
      </c>
    </row>
    <row r="57" spans="1:25" s="551" customFormat="1" ht="18" customHeight="1">
      <c r="A57" s="550"/>
      <c r="B57" s="935" t="s">
        <v>294</v>
      </c>
      <c r="C57" s="936"/>
      <c r="D57" s="937" t="s">
        <v>663</v>
      </c>
      <c r="E57" s="938"/>
      <c r="F57" s="938"/>
      <c r="G57" s="938"/>
      <c r="H57" s="938"/>
      <c r="I57" s="938"/>
      <c r="J57" s="938"/>
      <c r="K57" s="938"/>
      <c r="L57" s="938"/>
      <c r="M57" s="938"/>
      <c r="N57" s="938"/>
      <c r="O57" s="938"/>
      <c r="P57" s="938"/>
      <c r="Q57" s="938"/>
      <c r="R57" s="938"/>
      <c r="S57" s="939"/>
      <c r="T57" s="586"/>
      <c r="U57" s="586"/>
      <c r="V57" s="586"/>
      <c r="W57" s="586"/>
      <c r="X57" s="587"/>
      <c r="Y57" s="283" t="s">
        <v>666</v>
      </c>
    </row>
    <row r="58" spans="1:25" s="551" customFormat="1" ht="18" customHeight="1">
      <c r="A58" s="550"/>
      <c r="B58" s="935" t="s">
        <v>502</v>
      </c>
      <c r="C58" s="936"/>
      <c r="D58" s="937" t="s">
        <v>664</v>
      </c>
      <c r="E58" s="938"/>
      <c r="F58" s="938"/>
      <c r="G58" s="938"/>
      <c r="H58" s="938"/>
      <c r="I58" s="938"/>
      <c r="J58" s="938"/>
      <c r="K58" s="938"/>
      <c r="L58" s="938"/>
      <c r="M58" s="938"/>
      <c r="N58" s="938"/>
      <c r="O58" s="938"/>
      <c r="P58" s="938"/>
      <c r="Q58" s="938"/>
      <c r="R58" s="938"/>
      <c r="S58" s="939"/>
      <c r="T58" s="586"/>
      <c r="U58" s="586"/>
      <c r="V58" s="586"/>
      <c r="W58" s="586"/>
      <c r="X58" s="587"/>
      <c r="Y58" s="283" t="s">
        <v>666</v>
      </c>
    </row>
    <row r="59" spans="1:25" s="551" customFormat="1" ht="18" customHeight="1">
      <c r="A59" s="550"/>
      <c r="B59" s="935" t="s">
        <v>503</v>
      </c>
      <c r="C59" s="936"/>
      <c r="D59" s="940" t="s">
        <v>665</v>
      </c>
      <c r="E59" s="941"/>
      <c r="F59" s="941"/>
      <c r="G59" s="941"/>
      <c r="H59" s="941"/>
      <c r="I59" s="941"/>
      <c r="J59" s="941"/>
      <c r="K59" s="941"/>
      <c r="L59" s="941"/>
      <c r="M59" s="941"/>
      <c r="N59" s="941"/>
      <c r="O59" s="941"/>
      <c r="P59" s="941"/>
      <c r="Q59" s="941"/>
      <c r="R59" s="941"/>
      <c r="S59" s="942"/>
      <c r="T59" s="601">
        <f>SUM(T60:T62)</f>
        <v>0</v>
      </c>
      <c r="U59" s="601">
        <f>SUM(U60:U62)</f>
        <v>0</v>
      </c>
      <c r="V59" s="601">
        <f>SUM(V60:V62)</f>
        <v>0</v>
      </c>
      <c r="W59" s="601">
        <f>SUM(W60:W62)</f>
        <v>0</v>
      </c>
      <c r="X59" s="587"/>
      <c r="Y59" s="283" t="s">
        <v>666</v>
      </c>
    </row>
    <row r="60" spans="1:25" s="551" customFormat="1" ht="18" customHeight="1">
      <c r="A60" s="550"/>
      <c r="B60" s="935" t="s">
        <v>504</v>
      </c>
      <c r="C60" s="936"/>
      <c r="D60" s="937" t="s">
        <v>658</v>
      </c>
      <c r="E60" s="938"/>
      <c r="F60" s="938"/>
      <c r="G60" s="938"/>
      <c r="H60" s="938"/>
      <c r="I60" s="938"/>
      <c r="J60" s="938"/>
      <c r="K60" s="938"/>
      <c r="L60" s="938"/>
      <c r="M60" s="938"/>
      <c r="N60" s="938"/>
      <c r="O60" s="938"/>
      <c r="P60" s="938"/>
      <c r="Q60" s="938"/>
      <c r="R60" s="938"/>
      <c r="S60" s="939"/>
      <c r="T60" s="586"/>
      <c r="U60" s="586"/>
      <c r="V60" s="586"/>
      <c r="W60" s="586"/>
      <c r="X60" s="587"/>
      <c r="Y60" s="283" t="s">
        <v>666</v>
      </c>
    </row>
    <row r="61" spans="1:25" s="551" customFormat="1" ht="18" customHeight="1">
      <c r="A61" s="550"/>
      <c r="B61" s="935" t="s">
        <v>683</v>
      </c>
      <c r="C61" s="936"/>
      <c r="D61" s="937" t="s">
        <v>659</v>
      </c>
      <c r="E61" s="938"/>
      <c r="F61" s="938"/>
      <c r="G61" s="938"/>
      <c r="H61" s="938"/>
      <c r="I61" s="938"/>
      <c r="J61" s="938"/>
      <c r="K61" s="938"/>
      <c r="L61" s="938"/>
      <c r="M61" s="938"/>
      <c r="N61" s="938"/>
      <c r="O61" s="938"/>
      <c r="P61" s="938"/>
      <c r="Q61" s="938"/>
      <c r="R61" s="938"/>
      <c r="S61" s="939"/>
      <c r="T61" s="588"/>
      <c r="U61" s="588"/>
      <c r="V61" s="588"/>
      <c r="W61" s="588"/>
      <c r="X61" s="587"/>
      <c r="Y61" s="283" t="s">
        <v>666</v>
      </c>
    </row>
    <row r="62" spans="1:25" s="551" customFormat="1" ht="18" customHeight="1">
      <c r="A62" s="550"/>
      <c r="B62" s="935" t="s">
        <v>684</v>
      </c>
      <c r="C62" s="936"/>
      <c r="D62" s="937" t="s">
        <v>660</v>
      </c>
      <c r="E62" s="938"/>
      <c r="F62" s="938"/>
      <c r="G62" s="938"/>
      <c r="H62" s="938"/>
      <c r="I62" s="938"/>
      <c r="J62" s="938"/>
      <c r="K62" s="938"/>
      <c r="L62" s="938"/>
      <c r="M62" s="938"/>
      <c r="N62" s="938"/>
      <c r="O62" s="938"/>
      <c r="P62" s="938"/>
      <c r="Q62" s="938"/>
      <c r="R62" s="938"/>
      <c r="S62" s="939"/>
      <c r="T62" s="588"/>
      <c r="U62" s="588"/>
      <c r="V62" s="588"/>
      <c r="W62" s="588"/>
      <c r="X62" s="587"/>
      <c r="Y62" s="283" t="s">
        <v>666</v>
      </c>
    </row>
    <row r="63" spans="1:25" ht="18" customHeight="1">
      <c r="A63" s="279"/>
      <c r="B63" s="261"/>
      <c r="C63" s="262"/>
      <c r="D63" s="313"/>
      <c r="E63" s="313"/>
      <c r="F63" s="313"/>
      <c r="G63" s="313"/>
      <c r="H63" s="313"/>
      <c r="I63" s="313"/>
      <c r="J63" s="313"/>
      <c r="K63" s="313"/>
      <c r="L63" s="313"/>
      <c r="M63" s="313"/>
      <c r="N63" s="313"/>
      <c r="O63" s="313"/>
      <c r="P63" s="313"/>
      <c r="Q63" s="313"/>
      <c r="R63" s="313"/>
      <c r="S63" s="259"/>
      <c r="T63" s="313"/>
      <c r="U63" s="313"/>
      <c r="V63" s="313"/>
      <c r="W63" s="360"/>
      <c r="X63" s="282"/>
      <c r="Y63" s="283"/>
    </row>
    <row r="64" spans="1:25" ht="18" customHeight="1">
      <c r="A64" s="279"/>
      <c r="B64" s="261"/>
      <c r="C64" s="262"/>
      <c r="D64" s="313"/>
      <c r="E64" s="313"/>
      <c r="F64" s="313"/>
      <c r="G64" s="313"/>
      <c r="H64" s="313"/>
      <c r="I64" s="313"/>
      <c r="J64" s="313"/>
      <c r="K64" s="313"/>
      <c r="L64" s="313"/>
      <c r="M64" s="313"/>
      <c r="N64" s="313"/>
      <c r="O64" s="313"/>
      <c r="P64" s="313"/>
      <c r="Q64" s="313"/>
      <c r="R64" s="313"/>
      <c r="S64" s="259"/>
      <c r="T64" s="313"/>
      <c r="U64" s="313"/>
      <c r="V64" s="313"/>
      <c r="W64" s="360"/>
      <c r="X64" s="282"/>
      <c r="Y64" s="283"/>
    </row>
    <row r="65" spans="1:25" ht="18" customHeight="1">
      <c r="A65" s="279"/>
      <c r="B65" s="261"/>
      <c r="C65" s="262"/>
      <c r="D65" s="313"/>
      <c r="E65" s="313"/>
      <c r="F65" s="313"/>
      <c r="G65" s="313"/>
      <c r="H65" s="313"/>
      <c r="I65" s="313"/>
      <c r="J65" s="313"/>
      <c r="K65" s="313"/>
      <c r="L65" s="313"/>
      <c r="M65" s="313"/>
      <c r="N65" s="313"/>
      <c r="O65" s="313"/>
      <c r="P65" s="313"/>
      <c r="Q65" s="313"/>
      <c r="R65" s="313"/>
      <c r="S65" s="259"/>
      <c r="T65" s="313"/>
      <c r="U65" s="313"/>
      <c r="V65" s="313"/>
      <c r="W65" s="360"/>
      <c r="X65" s="282"/>
      <c r="Y65" s="283"/>
    </row>
    <row r="66" spans="1:25" ht="18" customHeight="1">
      <c r="A66" s="279"/>
      <c r="B66" s="956" t="s">
        <v>2</v>
      </c>
      <c r="C66" s="956"/>
      <c r="D66" s="259">
        <f>+Alapadatok!B13</f>
        <v>0</v>
      </c>
      <c r="E66" s="313"/>
      <c r="F66" s="313"/>
      <c r="G66" s="313"/>
      <c r="H66" s="313"/>
      <c r="I66" s="313"/>
      <c r="J66" s="313"/>
      <c r="K66" s="313"/>
      <c r="L66" s="313"/>
      <c r="M66" s="313"/>
      <c r="N66" s="313"/>
      <c r="O66" s="313"/>
      <c r="P66" s="313"/>
      <c r="Q66" s="313"/>
      <c r="R66" s="313"/>
      <c r="S66" s="313"/>
      <c r="T66" s="313"/>
      <c r="U66" s="313"/>
      <c r="V66" s="313"/>
      <c r="W66" s="313"/>
      <c r="X66" s="282"/>
      <c r="Y66" s="283"/>
    </row>
    <row r="67" spans="1:25" ht="18" customHeight="1">
      <c r="A67" s="279"/>
      <c r="B67" s="261"/>
      <c r="C67" s="262"/>
      <c r="D67" s="313"/>
      <c r="E67" s="313"/>
      <c r="F67" s="313"/>
      <c r="G67" s="313"/>
      <c r="H67" s="313"/>
      <c r="I67" s="313"/>
      <c r="J67" s="313"/>
      <c r="K67" s="313"/>
      <c r="L67" s="313"/>
      <c r="M67" s="313"/>
      <c r="N67" s="313"/>
      <c r="O67" s="313"/>
      <c r="P67" s="313"/>
      <c r="Q67" s="313"/>
      <c r="R67" s="313"/>
      <c r="S67" s="259" t="s">
        <v>291</v>
      </c>
      <c r="T67" s="313"/>
      <c r="U67" s="313"/>
      <c r="V67" s="313"/>
      <c r="W67" s="360"/>
      <c r="X67" s="282"/>
      <c r="Y67" s="283"/>
    </row>
    <row r="68" spans="1:25" ht="18" customHeight="1">
      <c r="A68" s="279"/>
      <c r="B68" s="261"/>
      <c r="C68" s="262"/>
      <c r="D68" s="313"/>
      <c r="E68" s="313"/>
      <c r="F68" s="313"/>
      <c r="G68" s="313"/>
      <c r="H68" s="313"/>
      <c r="I68" s="313"/>
      <c r="J68" s="313"/>
      <c r="K68" s="313"/>
      <c r="L68" s="313"/>
      <c r="M68" s="313"/>
      <c r="N68" s="313"/>
      <c r="O68" s="313"/>
      <c r="P68" s="313"/>
      <c r="Q68" s="313"/>
      <c r="R68" s="313"/>
      <c r="S68" s="313"/>
      <c r="T68" s="313"/>
      <c r="U68" s="313"/>
      <c r="V68" s="314"/>
      <c r="W68" s="314"/>
      <c r="X68" s="282"/>
      <c r="Y68" s="283"/>
    </row>
    <row r="69" spans="1:25" ht="19.5" customHeight="1">
      <c r="A69" s="279"/>
      <c r="B69" s="261"/>
      <c r="C69" s="262"/>
      <c r="D69" s="313"/>
      <c r="E69" s="313"/>
      <c r="F69" s="313"/>
      <c r="G69" s="313"/>
      <c r="H69" s="313"/>
      <c r="I69" s="313"/>
      <c r="J69" s="313"/>
      <c r="K69" s="313"/>
      <c r="L69" s="313"/>
      <c r="M69" s="313"/>
      <c r="N69" s="313"/>
      <c r="O69" s="313"/>
      <c r="P69" s="313"/>
      <c r="Q69" s="313"/>
      <c r="R69" s="313"/>
      <c r="S69" s="313"/>
      <c r="T69" s="313"/>
      <c r="U69" s="313"/>
      <c r="V69" s="697" t="s">
        <v>857</v>
      </c>
      <c r="W69" s="698"/>
      <c r="X69" s="282"/>
      <c r="Y69" s="283"/>
    </row>
    <row r="70" spans="1:25" ht="14.25">
      <c r="A70" s="279"/>
      <c r="B70" s="315"/>
      <c r="C70" s="316"/>
      <c r="D70" s="317"/>
      <c r="E70" s="317"/>
      <c r="F70" s="317"/>
      <c r="G70" s="317"/>
      <c r="H70" s="317"/>
      <c r="I70" s="317"/>
      <c r="J70" s="317"/>
      <c r="K70" s="317"/>
      <c r="L70" s="317"/>
      <c r="M70" s="317"/>
      <c r="N70" s="317"/>
      <c r="O70" s="317"/>
      <c r="P70" s="317"/>
      <c r="Q70" s="317"/>
      <c r="R70" s="317"/>
      <c r="S70" s="317"/>
      <c r="T70" s="317"/>
      <c r="U70" s="317"/>
      <c r="V70" s="317"/>
      <c r="W70" s="317"/>
      <c r="X70" s="282"/>
      <c r="Y70" s="283"/>
    </row>
    <row r="71" spans="1:25" ht="14.25">
      <c r="A71" s="279"/>
      <c r="B71" s="315"/>
      <c r="C71" s="316"/>
      <c r="D71" s="317"/>
      <c r="E71" s="317"/>
      <c r="F71" s="317"/>
      <c r="G71" s="317"/>
      <c r="H71" s="317"/>
      <c r="I71" s="317"/>
      <c r="J71" s="317"/>
      <c r="K71" s="317"/>
      <c r="L71" s="317"/>
      <c r="M71" s="317"/>
      <c r="N71" s="317"/>
      <c r="O71" s="317"/>
      <c r="P71" s="317"/>
      <c r="Q71" s="317"/>
      <c r="R71" s="317"/>
      <c r="S71" s="317"/>
      <c r="T71" s="317"/>
      <c r="U71" s="317"/>
      <c r="V71" s="317"/>
      <c r="W71" s="317"/>
      <c r="X71" s="282"/>
      <c r="Y71" s="283"/>
    </row>
    <row r="72" spans="1:25" ht="14.25">
      <c r="A72" s="279"/>
      <c r="B72" s="315"/>
      <c r="C72" s="316"/>
      <c r="D72" s="317"/>
      <c r="E72" s="317"/>
      <c r="F72" s="317"/>
      <c r="G72" s="317"/>
      <c r="H72" s="317"/>
      <c r="I72" s="317"/>
      <c r="J72" s="317"/>
      <c r="K72" s="317"/>
      <c r="L72" s="317"/>
      <c r="M72" s="317"/>
      <c r="N72" s="317"/>
      <c r="O72" s="317"/>
      <c r="P72" s="317"/>
      <c r="Q72" s="317"/>
      <c r="R72" s="317"/>
      <c r="S72" s="317"/>
      <c r="T72" s="317"/>
      <c r="U72" s="317"/>
      <c r="V72" s="317"/>
      <c r="W72" s="317"/>
      <c r="X72" s="282"/>
      <c r="Y72" s="283"/>
    </row>
    <row r="73" spans="1:25" ht="14.25">
      <c r="A73" s="279"/>
      <c r="B73" s="315"/>
      <c r="C73" s="316"/>
      <c r="D73" s="317"/>
      <c r="E73" s="317"/>
      <c r="F73" s="317"/>
      <c r="G73" s="317"/>
      <c r="H73" s="317"/>
      <c r="I73" s="317"/>
      <c r="J73" s="317"/>
      <c r="K73" s="317"/>
      <c r="L73" s="317"/>
      <c r="M73" s="317"/>
      <c r="N73" s="317"/>
      <c r="O73" s="317"/>
      <c r="P73" s="317"/>
      <c r="Q73" s="317"/>
      <c r="R73" s="317"/>
      <c r="S73" s="317"/>
      <c r="T73" s="317"/>
      <c r="U73" s="317"/>
      <c r="V73" s="317"/>
      <c r="W73" s="317"/>
      <c r="X73" s="282"/>
      <c r="Y73" s="283"/>
    </row>
    <row r="74" spans="1:25" ht="14.25">
      <c r="A74" s="279"/>
      <c r="B74" s="315"/>
      <c r="C74" s="316"/>
      <c r="D74" s="317"/>
      <c r="E74" s="317"/>
      <c r="F74" s="317"/>
      <c r="G74" s="317"/>
      <c r="H74" s="317"/>
      <c r="I74" s="317"/>
      <c r="J74" s="317"/>
      <c r="K74" s="317"/>
      <c r="L74" s="317"/>
      <c r="M74" s="317"/>
      <c r="N74" s="317"/>
      <c r="O74" s="317"/>
      <c r="P74" s="317"/>
      <c r="Q74" s="317"/>
      <c r="R74" s="317"/>
      <c r="S74" s="317"/>
      <c r="T74" s="317"/>
      <c r="U74" s="317"/>
      <c r="V74" s="317"/>
      <c r="W74" s="317"/>
      <c r="X74" s="282"/>
      <c r="Y74" s="283"/>
    </row>
    <row r="75" spans="1:25" ht="14.25">
      <c r="A75" s="279"/>
      <c r="B75" s="315"/>
      <c r="C75" s="316"/>
      <c r="D75" s="317"/>
      <c r="E75" s="317"/>
      <c r="F75" s="317"/>
      <c r="G75" s="317"/>
      <c r="H75" s="317"/>
      <c r="I75" s="317"/>
      <c r="J75" s="317"/>
      <c r="K75" s="317"/>
      <c r="L75" s="317"/>
      <c r="M75" s="317"/>
      <c r="N75" s="317"/>
      <c r="O75" s="317"/>
      <c r="P75" s="317"/>
      <c r="Q75" s="317"/>
      <c r="R75" s="317"/>
      <c r="S75" s="317"/>
      <c r="T75" s="317"/>
      <c r="U75" s="317"/>
      <c r="V75" s="317"/>
      <c r="W75" s="317"/>
      <c r="X75" s="282"/>
      <c r="Y75" s="283"/>
    </row>
    <row r="76" spans="1:25" ht="14.25">
      <c r="A76" s="279"/>
      <c r="B76" s="315"/>
      <c r="C76" s="316"/>
      <c r="D76" s="317"/>
      <c r="E76" s="317"/>
      <c r="F76" s="317"/>
      <c r="G76" s="317"/>
      <c r="H76" s="317"/>
      <c r="I76" s="317"/>
      <c r="J76" s="317"/>
      <c r="K76" s="317"/>
      <c r="L76" s="317"/>
      <c r="M76" s="317"/>
      <c r="N76" s="317"/>
      <c r="O76" s="317"/>
      <c r="P76" s="317"/>
      <c r="Q76" s="317"/>
      <c r="R76" s="317"/>
      <c r="S76" s="317"/>
      <c r="T76" s="317"/>
      <c r="U76" s="317"/>
      <c r="V76" s="317"/>
      <c r="W76" s="317"/>
      <c r="X76" s="282"/>
      <c r="Y76" s="283"/>
    </row>
    <row r="77" spans="1:25" ht="14.25">
      <c r="A77" s="279"/>
      <c r="B77" s="315"/>
      <c r="C77" s="316"/>
      <c r="D77" s="317"/>
      <c r="E77" s="317"/>
      <c r="F77" s="317"/>
      <c r="G77" s="317"/>
      <c r="H77" s="317"/>
      <c r="I77" s="317"/>
      <c r="J77" s="317"/>
      <c r="K77" s="317"/>
      <c r="L77" s="317"/>
      <c r="M77" s="317"/>
      <c r="N77" s="317"/>
      <c r="O77" s="317"/>
      <c r="P77" s="317"/>
      <c r="Q77" s="317"/>
      <c r="R77" s="317"/>
      <c r="S77" s="317"/>
      <c r="T77" s="317"/>
      <c r="U77" s="317"/>
      <c r="V77" s="317"/>
      <c r="W77" s="317"/>
      <c r="X77" s="282"/>
      <c r="Y77" s="283"/>
    </row>
    <row r="78" spans="1:25" ht="14.25">
      <c r="A78" s="279"/>
      <c r="B78" s="315"/>
      <c r="C78" s="316"/>
      <c r="D78" s="317"/>
      <c r="E78" s="317"/>
      <c r="F78" s="317"/>
      <c r="G78" s="317"/>
      <c r="H78" s="317"/>
      <c r="I78" s="317"/>
      <c r="J78" s="317"/>
      <c r="K78" s="317"/>
      <c r="L78" s="317"/>
      <c r="M78" s="317"/>
      <c r="N78" s="317"/>
      <c r="O78" s="317"/>
      <c r="P78" s="317"/>
      <c r="Q78" s="317"/>
      <c r="R78" s="317"/>
      <c r="S78" s="317"/>
      <c r="T78" s="317"/>
      <c r="U78" s="317"/>
      <c r="V78" s="317"/>
      <c r="W78" s="317"/>
      <c r="X78" s="282"/>
      <c r="Y78" s="283"/>
    </row>
    <row r="79" spans="1:25" ht="14.25">
      <c r="A79" s="279"/>
      <c r="B79" s="315"/>
      <c r="C79" s="316"/>
      <c r="D79" s="317"/>
      <c r="E79" s="317"/>
      <c r="F79" s="317"/>
      <c r="G79" s="317"/>
      <c r="H79" s="317"/>
      <c r="I79" s="317"/>
      <c r="J79" s="317"/>
      <c r="K79" s="317"/>
      <c r="L79" s="317"/>
      <c r="M79" s="317"/>
      <c r="N79" s="317"/>
      <c r="O79" s="317"/>
      <c r="P79" s="317"/>
      <c r="Q79" s="317"/>
      <c r="R79" s="317"/>
      <c r="S79" s="317"/>
      <c r="T79" s="317"/>
      <c r="U79" s="317"/>
      <c r="V79" s="317"/>
      <c r="W79" s="317"/>
      <c r="X79" s="282"/>
      <c r="Y79" s="283"/>
    </row>
    <row r="80" spans="1:25" ht="14.25">
      <c r="A80" s="279"/>
      <c r="B80" s="315"/>
      <c r="C80" s="316"/>
      <c r="D80" s="317"/>
      <c r="E80" s="317"/>
      <c r="F80" s="317"/>
      <c r="G80" s="317"/>
      <c r="H80" s="317"/>
      <c r="I80" s="317"/>
      <c r="J80" s="317"/>
      <c r="K80" s="317"/>
      <c r="L80" s="317"/>
      <c r="M80" s="317"/>
      <c r="N80" s="317"/>
      <c r="O80" s="317"/>
      <c r="P80" s="317"/>
      <c r="Q80" s="317"/>
      <c r="R80" s="317"/>
      <c r="S80" s="317"/>
      <c r="T80" s="317"/>
      <c r="U80" s="317"/>
      <c r="V80" s="317"/>
      <c r="W80" s="317"/>
      <c r="X80" s="282"/>
      <c r="Y80" s="283"/>
    </row>
    <row r="81" spans="1:25" ht="14.25">
      <c r="A81" s="279"/>
      <c r="B81" s="315"/>
      <c r="C81" s="316"/>
      <c r="D81" s="317"/>
      <c r="E81" s="317"/>
      <c r="F81" s="317"/>
      <c r="G81" s="317"/>
      <c r="H81" s="317"/>
      <c r="I81" s="317"/>
      <c r="J81" s="317"/>
      <c r="K81" s="317"/>
      <c r="L81" s="317"/>
      <c r="M81" s="317"/>
      <c r="N81" s="317"/>
      <c r="O81" s="317"/>
      <c r="P81" s="317"/>
      <c r="Q81" s="317"/>
      <c r="R81" s="317"/>
      <c r="S81" s="317"/>
      <c r="T81" s="317"/>
      <c r="U81" s="317"/>
      <c r="V81" s="317"/>
      <c r="W81" s="317"/>
      <c r="X81" s="282"/>
      <c r="Y81" s="283"/>
    </row>
    <row r="82" spans="1:25" ht="14.25">
      <c r="A82" s="279"/>
      <c r="B82" s="315"/>
      <c r="C82" s="316"/>
      <c r="D82" s="317"/>
      <c r="E82" s="317"/>
      <c r="F82" s="317"/>
      <c r="G82" s="317"/>
      <c r="H82" s="317"/>
      <c r="I82" s="317"/>
      <c r="J82" s="317"/>
      <c r="K82" s="317"/>
      <c r="L82" s="317"/>
      <c r="M82" s="317"/>
      <c r="N82" s="317"/>
      <c r="O82" s="317"/>
      <c r="P82" s="317"/>
      <c r="Q82" s="317"/>
      <c r="R82" s="317"/>
      <c r="S82" s="317"/>
      <c r="T82" s="317"/>
      <c r="U82" s="317"/>
      <c r="V82" s="317"/>
      <c r="W82" s="317"/>
      <c r="X82" s="282"/>
      <c r="Y82" s="283"/>
    </row>
    <row r="83" spans="1:23" ht="14.25">
      <c r="A83" s="279"/>
      <c r="B83" s="260"/>
      <c r="C83" s="292"/>
      <c r="D83" s="279"/>
      <c r="E83" s="279"/>
      <c r="F83" s="279"/>
      <c r="G83" s="279"/>
      <c r="H83" s="279"/>
      <c r="I83" s="279"/>
      <c r="J83" s="279"/>
      <c r="K83" s="279"/>
      <c r="L83" s="279"/>
      <c r="M83" s="279"/>
      <c r="N83" s="279"/>
      <c r="O83" s="279"/>
      <c r="P83" s="279"/>
      <c r="Q83" s="279"/>
      <c r="R83" s="279"/>
      <c r="S83" s="279"/>
      <c r="T83" s="279"/>
      <c r="U83" s="279"/>
      <c r="V83" s="279"/>
      <c r="W83" s="279"/>
    </row>
    <row r="84" spans="1:23" ht="14.25">
      <c r="A84" s="279"/>
      <c r="B84" s="260"/>
      <c r="C84" s="292"/>
      <c r="D84" s="279"/>
      <c r="E84" s="279"/>
      <c r="F84" s="279"/>
      <c r="G84" s="279"/>
      <c r="H84" s="279"/>
      <c r="I84" s="279"/>
      <c r="J84" s="279"/>
      <c r="K84" s="279"/>
      <c r="L84" s="279"/>
      <c r="M84" s="279"/>
      <c r="N84" s="279"/>
      <c r="O84" s="279"/>
      <c r="P84" s="279"/>
      <c r="Q84" s="279"/>
      <c r="R84" s="279"/>
      <c r="S84" s="279"/>
      <c r="T84" s="279"/>
      <c r="U84" s="279"/>
      <c r="V84" s="279"/>
      <c r="W84" s="279"/>
    </row>
    <row r="85" spans="1:23" ht="14.25">
      <c r="A85" s="279"/>
      <c r="B85" s="260"/>
      <c r="C85" s="292"/>
      <c r="D85" s="279"/>
      <c r="E85" s="279"/>
      <c r="F85" s="279"/>
      <c r="G85" s="279"/>
      <c r="H85" s="279"/>
      <c r="I85" s="279"/>
      <c r="J85" s="279"/>
      <c r="K85" s="279"/>
      <c r="L85" s="279"/>
      <c r="M85" s="279"/>
      <c r="N85" s="279"/>
      <c r="O85" s="279"/>
      <c r="P85" s="279"/>
      <c r="Q85" s="279"/>
      <c r="R85" s="279"/>
      <c r="S85" s="279"/>
      <c r="T85" s="279"/>
      <c r="U85" s="279"/>
      <c r="V85" s="279"/>
      <c r="W85" s="279"/>
    </row>
    <row r="86" spans="1:23" ht="14.25">
      <c r="A86" s="279"/>
      <c r="B86" s="260"/>
      <c r="C86" s="292"/>
      <c r="D86" s="279"/>
      <c r="E86" s="279"/>
      <c r="F86" s="279"/>
      <c r="G86" s="279"/>
      <c r="H86" s="279"/>
      <c r="I86" s="279"/>
      <c r="J86" s="279"/>
      <c r="K86" s="279"/>
      <c r="L86" s="279"/>
      <c r="M86" s="279"/>
      <c r="N86" s="279"/>
      <c r="O86" s="279"/>
      <c r="P86" s="279"/>
      <c r="Q86" s="279"/>
      <c r="R86" s="279"/>
      <c r="S86" s="279"/>
      <c r="T86" s="279"/>
      <c r="U86" s="279"/>
      <c r="V86" s="279"/>
      <c r="W86" s="279"/>
    </row>
    <row r="87" spans="1:23" ht="14.25">
      <c r="A87" s="279"/>
      <c r="B87" s="260"/>
      <c r="C87" s="292"/>
      <c r="D87" s="279"/>
      <c r="E87" s="279"/>
      <c r="F87" s="279"/>
      <c r="G87" s="279"/>
      <c r="H87" s="279"/>
      <c r="I87" s="279"/>
      <c r="J87" s="279"/>
      <c r="K87" s="279"/>
      <c r="L87" s="279"/>
      <c r="M87" s="279"/>
      <c r="N87" s="279"/>
      <c r="O87" s="279"/>
      <c r="P87" s="279"/>
      <c r="Q87" s="279"/>
      <c r="R87" s="279"/>
      <c r="S87" s="279"/>
      <c r="T87" s="279"/>
      <c r="U87" s="279"/>
      <c r="V87" s="279"/>
      <c r="W87" s="279"/>
    </row>
    <row r="88" spans="1:23" ht="14.25">
      <c r="A88" s="279"/>
      <c r="B88" s="260"/>
      <c r="C88" s="292"/>
      <c r="D88" s="279"/>
      <c r="E88" s="279"/>
      <c r="F88" s="279"/>
      <c r="G88" s="279"/>
      <c r="H88" s="279"/>
      <c r="I88" s="279"/>
      <c r="J88" s="279"/>
      <c r="K88" s="279"/>
      <c r="L88" s="279"/>
      <c r="M88" s="279"/>
      <c r="N88" s="279"/>
      <c r="O88" s="279"/>
      <c r="P88" s="279"/>
      <c r="Q88" s="279"/>
      <c r="R88" s="279"/>
      <c r="S88" s="279"/>
      <c r="T88" s="279"/>
      <c r="U88" s="279"/>
      <c r="V88" s="279"/>
      <c r="W88" s="279"/>
    </row>
    <row r="89" spans="2:23" ht="14.25">
      <c r="B89" s="321"/>
      <c r="C89" s="322"/>
      <c r="D89" s="320"/>
      <c r="E89" s="320"/>
      <c r="F89" s="320"/>
      <c r="G89" s="320"/>
      <c r="H89" s="320"/>
      <c r="I89" s="320"/>
      <c r="J89" s="320"/>
      <c r="K89" s="320"/>
      <c r="L89" s="320"/>
      <c r="M89" s="320"/>
      <c r="N89" s="320"/>
      <c r="O89" s="320"/>
      <c r="P89" s="320"/>
      <c r="Q89" s="320"/>
      <c r="R89" s="320"/>
      <c r="S89" s="320"/>
      <c r="T89" s="320"/>
      <c r="U89" s="320"/>
      <c r="V89" s="320"/>
      <c r="W89" s="320"/>
    </row>
  </sheetData>
  <sheetProtection selectLockedCells="1"/>
  <mergeCells count="121">
    <mergeCell ref="B43:C43"/>
    <mergeCell ref="D43:S43"/>
    <mergeCell ref="D35:S35"/>
    <mergeCell ref="B33:C33"/>
    <mergeCell ref="B35:C35"/>
    <mergeCell ref="B26:C26"/>
    <mergeCell ref="D26:S26"/>
    <mergeCell ref="D42:S42"/>
    <mergeCell ref="Y7:Y8"/>
    <mergeCell ref="B32:C32"/>
    <mergeCell ref="D33:S33"/>
    <mergeCell ref="D34:S34"/>
    <mergeCell ref="B29:C29"/>
    <mergeCell ref="B66:C66"/>
    <mergeCell ref="D37:S37"/>
    <mergeCell ref="B37:C37"/>
    <mergeCell ref="D36:S36"/>
    <mergeCell ref="B36:C36"/>
    <mergeCell ref="B34:C34"/>
    <mergeCell ref="B23:C23"/>
    <mergeCell ref="D32:S32"/>
    <mergeCell ref="D30:S30"/>
    <mergeCell ref="D29:S29"/>
    <mergeCell ref="B30:C30"/>
    <mergeCell ref="D20:S20"/>
    <mergeCell ref="B24:C24"/>
    <mergeCell ref="D24:S24"/>
    <mergeCell ref="B28:C28"/>
    <mergeCell ref="D28:S28"/>
    <mergeCell ref="B20:C20"/>
    <mergeCell ref="B22:C22"/>
    <mergeCell ref="B21:C21"/>
    <mergeCell ref="D21:S21"/>
    <mergeCell ref="B15:C15"/>
    <mergeCell ref="D15:S15"/>
    <mergeCell ref="B17:C17"/>
    <mergeCell ref="D17:S17"/>
    <mergeCell ref="B27:C27"/>
    <mergeCell ref="D27:S27"/>
    <mergeCell ref="D18:S18"/>
    <mergeCell ref="D22:S22"/>
    <mergeCell ref="B25:C25"/>
    <mergeCell ref="D25:S25"/>
    <mergeCell ref="B18:C18"/>
    <mergeCell ref="D12:S12"/>
    <mergeCell ref="B11:C11"/>
    <mergeCell ref="D11:S11"/>
    <mergeCell ref="B13:C13"/>
    <mergeCell ref="D13:S13"/>
    <mergeCell ref="B16:C16"/>
    <mergeCell ref="D16:S16"/>
    <mergeCell ref="B14:C14"/>
    <mergeCell ref="D14:S14"/>
    <mergeCell ref="D10:S10"/>
    <mergeCell ref="B12:C12"/>
    <mergeCell ref="W7:W8"/>
    <mergeCell ref="D7:S8"/>
    <mergeCell ref="T7:T8"/>
    <mergeCell ref="U7:U8"/>
    <mergeCell ref="V7:V8"/>
    <mergeCell ref="B9:C9"/>
    <mergeCell ref="D9:S9"/>
    <mergeCell ref="B40:C40"/>
    <mergeCell ref="D40:S40"/>
    <mergeCell ref="B2:M2"/>
    <mergeCell ref="B3:V3"/>
    <mergeCell ref="B4:V4"/>
    <mergeCell ref="E5:J5"/>
    <mergeCell ref="B7:C8"/>
    <mergeCell ref="B19:C19"/>
    <mergeCell ref="D19:S19"/>
    <mergeCell ref="B10:C10"/>
    <mergeCell ref="D23:S23"/>
    <mergeCell ref="B31:C31"/>
    <mergeCell ref="D31:S31"/>
    <mergeCell ref="B41:C41"/>
    <mergeCell ref="D41:S41"/>
    <mergeCell ref="B42:C42"/>
    <mergeCell ref="B38:C38"/>
    <mergeCell ref="D38:S38"/>
    <mergeCell ref="B39:C39"/>
    <mergeCell ref="D39:S39"/>
    <mergeCell ref="D53:S53"/>
    <mergeCell ref="B50:C50"/>
    <mergeCell ref="D50:S50"/>
    <mergeCell ref="B44:C44"/>
    <mergeCell ref="D44:S44"/>
    <mergeCell ref="B45:C45"/>
    <mergeCell ref="D45:S45"/>
    <mergeCell ref="B46:C46"/>
    <mergeCell ref="D46:S46"/>
    <mergeCell ref="D55:S55"/>
    <mergeCell ref="B56:C56"/>
    <mergeCell ref="D56:S56"/>
    <mergeCell ref="B57:C57"/>
    <mergeCell ref="D57:S57"/>
    <mergeCell ref="B47:C47"/>
    <mergeCell ref="D47:S47"/>
    <mergeCell ref="B48:C48"/>
    <mergeCell ref="D48:S48"/>
    <mergeCell ref="B53:C53"/>
    <mergeCell ref="D60:S60"/>
    <mergeCell ref="B49:C49"/>
    <mergeCell ref="B51:C51"/>
    <mergeCell ref="B52:C52"/>
    <mergeCell ref="D49:S49"/>
    <mergeCell ref="D51:S51"/>
    <mergeCell ref="D52:S52"/>
    <mergeCell ref="B54:C54"/>
    <mergeCell ref="D54:S54"/>
    <mergeCell ref="B55:C55"/>
    <mergeCell ref="V69:W69"/>
    <mergeCell ref="B61:C61"/>
    <mergeCell ref="D61:S61"/>
    <mergeCell ref="B62:C62"/>
    <mergeCell ref="D62:S62"/>
    <mergeCell ref="B58:C58"/>
    <mergeCell ref="D58:S58"/>
    <mergeCell ref="B59:C59"/>
    <mergeCell ref="D59:S59"/>
    <mergeCell ref="B60:C60"/>
  </mergeCells>
  <printOptions horizontalCentered="1"/>
  <pageMargins left="0.31496062992125984" right="0.2755905511811024" top="0.31496062992125984" bottom="0.35433070866141736" header="0.2362204724409449" footer="0.2362204724409449"/>
  <pageSetup fitToHeight="3" fitToWidth="1" horizontalDpi="600" verticalDpi="600" orientation="portrait" paperSize="9" scale="59" r:id="rId1"/>
  <headerFooter>
    <oddFooter>&amp;R&amp;P/&amp;N</oddFooter>
  </headerFooter>
  <ignoredErrors>
    <ignoredError sqref="Y34" numberStoredAsText="1"/>
    <ignoredError sqref="U3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24"/>
  <sheetViews>
    <sheetView showZeros="0" zoomScale="90" zoomScaleNormal="90" zoomScalePageLayoutView="0" workbookViewId="0" topLeftCell="A1">
      <selection activeCell="G33" sqref="G33"/>
    </sheetView>
  </sheetViews>
  <sheetFormatPr defaultColWidth="9.00390625" defaultRowHeight="12.75"/>
  <cols>
    <col min="1" max="1" width="5.625" style="87" customWidth="1"/>
    <col min="2" max="2" width="45.625" style="80" customWidth="1"/>
    <col min="3" max="6" width="12.375" style="81" customWidth="1"/>
    <col min="7" max="16384" width="9.125" style="81" customWidth="1"/>
  </cols>
  <sheetData>
    <row r="1" ht="12.75">
      <c r="A1" s="93" t="s">
        <v>301</v>
      </c>
    </row>
    <row r="2" ht="22.5" customHeight="1">
      <c r="B2" s="191">
        <f>+Alapadatok!B2</f>
        <v>0</v>
      </c>
    </row>
    <row r="3" spans="1:2" s="191" customFormat="1" ht="12.75">
      <c r="A3" s="248"/>
      <c r="B3" s="190"/>
    </row>
    <row r="4" spans="1:6" s="192" customFormat="1" ht="15.75">
      <c r="A4" s="961" t="s">
        <v>509</v>
      </c>
      <c r="B4" s="961"/>
      <c r="C4" s="961"/>
      <c r="D4" s="961"/>
      <c r="E4" s="961"/>
      <c r="F4" s="961"/>
    </row>
    <row r="5" spans="1:6" s="192" customFormat="1" ht="15.75">
      <c r="A5" s="962" t="str">
        <f>CONCATENATE(+Alapadatok!B11," évi")</f>
        <v> évi</v>
      </c>
      <c r="B5" s="962"/>
      <c r="C5" s="962"/>
      <c r="D5" s="962"/>
      <c r="E5" s="962"/>
      <c r="F5" s="962"/>
    </row>
    <row r="8" ht="13.5" thickBot="1">
      <c r="F8" s="188" t="s">
        <v>628</v>
      </c>
    </row>
    <row r="9" spans="1:6" s="189" customFormat="1" ht="12.75" customHeight="1">
      <c r="A9" s="963" t="s">
        <v>7</v>
      </c>
      <c r="B9" s="963" t="s">
        <v>45</v>
      </c>
      <c r="C9" s="965" t="str">
        <f>CONCATENATE("Előző évi tény"," ",Alapadatok!B10)</f>
        <v>Előző évi tény </v>
      </c>
      <c r="D9" s="965" t="str">
        <f>CONCATENATE("Tárgyévi költségvetés"," ",Alapadatok!B11)</f>
        <v>Tárgyévi költségvetés </v>
      </c>
      <c r="E9" s="965" t="str">
        <f>CONCATENATE("Tárgyévi módosított költségvetés"," ",Alapadatok!B11)</f>
        <v>Tárgyévi módosított költségvetés </v>
      </c>
      <c r="F9" s="967" t="str">
        <f>CONCATENATE("Tárgyévi tény"," ",Alapadatok!B11)</f>
        <v>Tárgyévi tény </v>
      </c>
    </row>
    <row r="10" spans="1:6" s="82" customFormat="1" ht="42" customHeight="1">
      <c r="A10" s="964"/>
      <c r="B10" s="964"/>
      <c r="C10" s="966"/>
      <c r="D10" s="966"/>
      <c r="E10" s="966"/>
      <c r="F10" s="968"/>
    </row>
    <row r="11" spans="1:6" ht="15" customHeight="1">
      <c r="A11" s="366" t="s">
        <v>128</v>
      </c>
      <c r="B11" s="591" t="s">
        <v>510</v>
      </c>
      <c r="C11" s="592"/>
      <c r="D11" s="592"/>
      <c r="E11" s="592"/>
      <c r="F11" s="651"/>
    </row>
    <row r="12" spans="1:6" ht="15" customHeight="1">
      <c r="A12" s="366" t="s">
        <v>129</v>
      </c>
      <c r="B12" s="591" t="s">
        <v>511</v>
      </c>
      <c r="C12" s="592"/>
      <c r="D12" s="592"/>
      <c r="E12" s="592"/>
      <c r="F12" s="652">
        <f>'3.1.3 Egyszerusitett.pénzf.egy'!W48</f>
        <v>0</v>
      </c>
    </row>
    <row r="13" spans="1:7" ht="25.5">
      <c r="A13" s="366" t="s">
        <v>130</v>
      </c>
      <c r="B13" s="591" t="s">
        <v>512</v>
      </c>
      <c r="C13" s="592"/>
      <c r="D13" s="592"/>
      <c r="E13" s="592"/>
      <c r="F13" s="653">
        <f>'3.1.10 Támogatás mozgastabla'!E16</f>
        <v>0</v>
      </c>
      <c r="G13" s="603" t="s">
        <v>667</v>
      </c>
    </row>
    <row r="14" spans="1:6" ht="51">
      <c r="A14" s="88" t="s">
        <v>131</v>
      </c>
      <c r="B14" s="591" t="s">
        <v>513</v>
      </c>
      <c r="C14" s="592"/>
      <c r="D14" s="592"/>
      <c r="E14" s="592"/>
      <c r="F14" s="651"/>
    </row>
    <row r="15" spans="1:7" ht="30" customHeight="1">
      <c r="A15" s="367" t="s">
        <v>132</v>
      </c>
      <c r="B15" s="591" t="s">
        <v>514</v>
      </c>
      <c r="C15" s="592"/>
      <c r="D15" s="592"/>
      <c r="E15" s="592"/>
      <c r="F15" s="652">
        <v>0</v>
      </c>
      <c r="G15" s="603" t="s">
        <v>718</v>
      </c>
    </row>
    <row r="16" spans="1:6" ht="20.25" customHeight="1">
      <c r="A16" s="366" t="s">
        <v>133</v>
      </c>
      <c r="B16" s="591" t="s">
        <v>518</v>
      </c>
      <c r="C16" s="592"/>
      <c r="D16" s="592"/>
      <c r="E16" s="592"/>
      <c r="F16" s="651"/>
    </row>
    <row r="17" spans="1:7" ht="30" customHeight="1" thickBot="1">
      <c r="A17" s="88" t="s">
        <v>134</v>
      </c>
      <c r="B17" s="593" t="s">
        <v>516</v>
      </c>
      <c r="C17" s="592"/>
      <c r="D17" s="592"/>
      <c r="E17" s="592"/>
      <c r="F17" s="594">
        <f>SUM('3.1.3 Egyszerusitett.pénzf.egy'!W57:W59)</f>
        <v>0</v>
      </c>
      <c r="G17" s="603" t="s">
        <v>707</v>
      </c>
    </row>
    <row r="18" spans="1:6" ht="15.75" thickBot="1">
      <c r="A18" s="89" t="s">
        <v>135</v>
      </c>
      <c r="B18" s="85" t="s">
        <v>515</v>
      </c>
      <c r="C18" s="92">
        <f>SUM(C11:C14)-SUM(C15:C17)</f>
        <v>0</v>
      </c>
      <c r="D18" s="92">
        <f>SUM(D11:D14)-SUM(D15:D17)</f>
        <v>0</v>
      </c>
      <c r="E18" s="92">
        <f>SUM(E11:E14)-SUM(E15:E17)</f>
        <v>0</v>
      </c>
      <c r="F18" s="596">
        <f>SUM(F11:F14)-SUM(F15:F17)</f>
        <v>0</v>
      </c>
    </row>
    <row r="20" spans="1:2" ht="12.75">
      <c r="A20" s="87" t="s">
        <v>293</v>
      </c>
      <c r="B20" s="80">
        <f>+Alapadatok!B13</f>
        <v>0</v>
      </c>
    </row>
    <row r="22" ht="12.75">
      <c r="C22" s="81" t="s">
        <v>291</v>
      </c>
    </row>
    <row r="23" spans="4:6" ht="12.75">
      <c r="D23" s="247"/>
      <c r="E23" s="247"/>
      <c r="F23" s="247"/>
    </row>
    <row r="24" spans="4:6" ht="12.75">
      <c r="D24" s="960" t="s">
        <v>857</v>
      </c>
      <c r="E24" s="960"/>
      <c r="F24" s="960"/>
    </row>
  </sheetData>
  <sheetProtection selectLockedCells="1"/>
  <mergeCells count="9">
    <mergeCell ref="D24:F24"/>
    <mergeCell ref="A4:F4"/>
    <mergeCell ref="A5:F5"/>
    <mergeCell ref="A9:A10"/>
    <mergeCell ref="B9:B10"/>
    <mergeCell ref="C9:C10"/>
    <mergeCell ref="D9:D10"/>
    <mergeCell ref="E9:E10"/>
    <mergeCell ref="F9:F10"/>
  </mergeCells>
  <printOptions horizontalCentered="1" verticalCentered="1"/>
  <pageMargins left="0.48" right="0.41" top="0.7480314960629921" bottom="3.35" header="0.31496062992125984" footer="0.31496062992125984"/>
  <pageSetup fitToHeight="1" fitToWidth="1"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28"/>
  <sheetViews>
    <sheetView showZeros="0" zoomScalePageLayoutView="0" workbookViewId="0" topLeftCell="A1">
      <selection activeCell="D28" sqref="D28:F28"/>
    </sheetView>
  </sheetViews>
  <sheetFormatPr defaultColWidth="9.00390625" defaultRowHeight="12.75"/>
  <cols>
    <col min="1" max="1" width="5.625" style="87" customWidth="1"/>
    <col min="2" max="2" width="45.625" style="80" customWidth="1"/>
    <col min="3" max="6" width="12.375" style="81" customWidth="1"/>
    <col min="7" max="16384" width="9.125" style="81" customWidth="1"/>
  </cols>
  <sheetData>
    <row r="1" ht="12.75">
      <c r="A1" s="93" t="s">
        <v>301</v>
      </c>
    </row>
    <row r="2" ht="22.5" customHeight="1">
      <c r="B2" s="191">
        <f>+Alapadatok!B2</f>
        <v>0</v>
      </c>
    </row>
    <row r="3" spans="1:2" s="191" customFormat="1" ht="12.75">
      <c r="A3" s="248"/>
      <c r="B3" s="190"/>
    </row>
    <row r="4" spans="1:6" s="192" customFormat="1" ht="15.75">
      <c r="A4" s="961" t="s">
        <v>154</v>
      </c>
      <c r="B4" s="961"/>
      <c r="C4" s="961"/>
      <c r="D4" s="961"/>
      <c r="E4" s="961"/>
      <c r="F4" s="961"/>
    </row>
    <row r="5" spans="1:6" s="192" customFormat="1" ht="15.75">
      <c r="A5" s="962" t="str">
        <f>CONCATENATE(+Alapadatok!B11," évi")</f>
        <v> évi</v>
      </c>
      <c r="B5" s="962"/>
      <c r="C5" s="962"/>
      <c r="D5" s="962"/>
      <c r="E5" s="962"/>
      <c r="F5" s="962"/>
    </row>
    <row r="8" ht="13.5" thickBot="1">
      <c r="F8" s="188" t="s">
        <v>88</v>
      </c>
    </row>
    <row r="9" spans="1:6" s="189" customFormat="1" ht="12.75" customHeight="1">
      <c r="A9" s="963" t="s">
        <v>7</v>
      </c>
      <c r="B9" s="963" t="s">
        <v>45</v>
      </c>
      <c r="C9" s="965" t="str">
        <f>CONCATENATE("Előző évi tény"," ",Alapadatok!B10)</f>
        <v>Előző évi tény </v>
      </c>
      <c r="D9" s="965" t="str">
        <f>CONCATENATE("Tárgyévi költségvetés"," ",Alapadatok!B11)</f>
        <v>Tárgyévi költségvetés </v>
      </c>
      <c r="E9" s="965" t="str">
        <f>CONCATENATE("Tárgyévi módosított költségvetés"," ",Alapadatok!B11)</f>
        <v>Tárgyévi módosított költségvetés </v>
      </c>
      <c r="F9" s="967" t="str">
        <f>CONCATENATE("Tárgyévi tény"," ",Alapadatok!B11)</f>
        <v>Tárgyévi tény </v>
      </c>
    </row>
    <row r="10" spans="1:6" s="82" customFormat="1" ht="42" customHeight="1">
      <c r="A10" s="964"/>
      <c r="B10" s="964"/>
      <c r="C10" s="966"/>
      <c r="D10" s="966"/>
      <c r="E10" s="966"/>
      <c r="F10" s="968"/>
    </row>
    <row r="11" spans="1:6" ht="15" customHeight="1">
      <c r="A11" s="88" t="s">
        <v>128</v>
      </c>
      <c r="B11" s="83" t="s">
        <v>125</v>
      </c>
      <c r="C11" s="483"/>
      <c r="D11" s="483"/>
      <c r="E11" s="483"/>
      <c r="F11" s="484"/>
    </row>
    <row r="12" spans="1:6" ht="15" customHeight="1">
      <c r="A12" s="88" t="s">
        <v>129</v>
      </c>
      <c r="B12" s="83" t="s">
        <v>126</v>
      </c>
      <c r="C12" s="483"/>
      <c r="D12" s="483"/>
      <c r="E12" s="483"/>
      <c r="F12" s="484"/>
    </row>
    <row r="13" spans="1:6" ht="15" customHeight="1" thickBot="1">
      <c r="A13" s="88" t="s">
        <v>130</v>
      </c>
      <c r="B13" s="83" t="s">
        <v>127</v>
      </c>
      <c r="C13" s="483"/>
      <c r="D13" s="483"/>
      <c r="E13" s="483"/>
      <c r="F13" s="484"/>
    </row>
    <row r="14" spans="1:6" ht="20.25" customHeight="1" thickBot="1">
      <c r="A14" s="89" t="s">
        <v>131</v>
      </c>
      <c r="B14" s="85" t="s">
        <v>146</v>
      </c>
      <c r="C14" s="485">
        <f>SUM(C11:C13)</f>
        <v>0</v>
      </c>
      <c r="D14" s="485">
        <f>SUM(D11:D13)</f>
        <v>0</v>
      </c>
      <c r="E14" s="485">
        <f>SUM(E11:E13)</f>
        <v>0</v>
      </c>
      <c r="F14" s="486">
        <f>SUM(F11:F13)</f>
        <v>0</v>
      </c>
    </row>
    <row r="15" spans="1:6" ht="30" customHeight="1">
      <c r="A15" s="90" t="s">
        <v>132</v>
      </c>
      <c r="B15" s="86" t="s">
        <v>138</v>
      </c>
      <c r="C15" s="487"/>
      <c r="D15" s="487"/>
      <c r="E15" s="487"/>
      <c r="F15" s="488"/>
    </row>
    <row r="16" spans="1:6" ht="20.25" customHeight="1">
      <c r="A16" s="88" t="s">
        <v>133</v>
      </c>
      <c r="B16" s="83" t="s">
        <v>139</v>
      </c>
      <c r="C16" s="483"/>
      <c r="D16" s="483"/>
      <c r="E16" s="483"/>
      <c r="F16" s="484"/>
    </row>
    <row r="17" spans="1:6" ht="30" customHeight="1">
      <c r="A17" s="88" t="s">
        <v>134</v>
      </c>
      <c r="B17" s="83" t="s">
        <v>140</v>
      </c>
      <c r="C17" s="483"/>
      <c r="D17" s="483"/>
      <c r="E17" s="483"/>
      <c r="F17" s="484"/>
    </row>
    <row r="18" spans="1:6" ht="30.75" customHeight="1">
      <c r="A18" s="88" t="s">
        <v>135</v>
      </c>
      <c r="B18" s="83" t="s">
        <v>141</v>
      </c>
      <c r="C18" s="483"/>
      <c r="D18" s="483"/>
      <c r="E18" s="483"/>
      <c r="F18" s="489"/>
    </row>
    <row r="19" spans="1:6" ht="20.25" customHeight="1">
      <c r="A19" s="91" t="s">
        <v>136</v>
      </c>
      <c r="B19" s="84" t="s">
        <v>142</v>
      </c>
      <c r="C19" s="490"/>
      <c r="D19" s="491"/>
      <c r="E19" s="490"/>
      <c r="F19" s="492"/>
    </row>
    <row r="20" spans="1:6" ht="20.25" customHeight="1" thickBot="1">
      <c r="A20" s="91" t="s">
        <v>137</v>
      </c>
      <c r="B20" s="84" t="s">
        <v>143</v>
      </c>
      <c r="C20" s="490"/>
      <c r="D20" s="490"/>
      <c r="E20" s="490"/>
      <c r="F20" s="492"/>
    </row>
    <row r="21" spans="1:6" ht="30.75" thickBot="1">
      <c r="A21" s="89" t="s">
        <v>144</v>
      </c>
      <c r="B21" s="85" t="s">
        <v>147</v>
      </c>
      <c r="C21" s="485">
        <f>SUM(C15:C20)</f>
        <v>0</v>
      </c>
      <c r="D21" s="485">
        <f>SUM(D15:D20)</f>
        <v>0</v>
      </c>
      <c r="E21" s="485">
        <f>SUM(E15:E20)</f>
        <v>0</v>
      </c>
      <c r="F21" s="486">
        <f>SUM(F15:F20)</f>
        <v>0</v>
      </c>
    </row>
    <row r="22" spans="1:6" ht="20.25" customHeight="1" thickBot="1">
      <c r="A22" s="89" t="s">
        <v>145</v>
      </c>
      <c r="B22" s="85" t="s">
        <v>148</v>
      </c>
      <c r="C22" s="485">
        <f>SUM(C21,C14)</f>
        <v>0</v>
      </c>
      <c r="D22" s="485">
        <f>SUM(D21,D14)</f>
        <v>0</v>
      </c>
      <c r="E22" s="485">
        <f>SUM(E14,E21)</f>
        <v>0</v>
      </c>
      <c r="F22" s="486">
        <f>SUM(F14,F21)</f>
        <v>0</v>
      </c>
    </row>
    <row r="24" spans="1:2" ht="12.75">
      <c r="A24" s="87" t="s">
        <v>293</v>
      </c>
      <c r="B24" s="80">
        <f>+Alapadatok!B13</f>
        <v>0</v>
      </c>
    </row>
    <row r="26" ht="12.75">
      <c r="C26" s="81" t="s">
        <v>291</v>
      </c>
    </row>
    <row r="27" spans="4:6" ht="12.75">
      <c r="D27" s="247"/>
      <c r="E27" s="247"/>
      <c r="F27" s="247"/>
    </row>
    <row r="28" spans="4:6" ht="12.75">
      <c r="D28" s="960" t="s">
        <v>857</v>
      </c>
      <c r="E28" s="960"/>
      <c r="F28" s="960"/>
    </row>
  </sheetData>
  <sheetProtection selectLockedCells="1"/>
  <mergeCells count="9">
    <mergeCell ref="D28:F28"/>
    <mergeCell ref="A4:F4"/>
    <mergeCell ref="A5:F5"/>
    <mergeCell ref="A9:A10"/>
    <mergeCell ref="B9:B10"/>
    <mergeCell ref="C9:C10"/>
    <mergeCell ref="D9:D10"/>
    <mergeCell ref="E9:E10"/>
    <mergeCell ref="F9:F10"/>
  </mergeCells>
  <printOptions horizontalCentered="1" verticalCentered="1"/>
  <pageMargins left="0.48" right="0.41" top="0.7480314960629921" bottom="3.35" header="0.31496062992125984" footer="0.31496062992125984"/>
  <pageSetup fitToHeight="1" fitToWidth="1" horizontalDpi="600" verticalDpi="6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U56"/>
  <sheetViews>
    <sheetView showGridLines="0" showZeros="0" view="pageBreakPreview" zoomScaleSheetLayoutView="100" zoomScalePageLayoutView="0" workbookViewId="0" topLeftCell="A10">
      <selection activeCell="C38" sqref="C38"/>
    </sheetView>
  </sheetViews>
  <sheetFormatPr defaultColWidth="3.25390625" defaultRowHeight="12.75"/>
  <cols>
    <col min="1" max="1" width="2.25390625" style="58" customWidth="1"/>
    <col min="2" max="2" width="3.625" style="58" customWidth="1"/>
    <col min="3" max="3" width="20.875" style="58" customWidth="1"/>
    <col min="4" max="4" width="17.375" style="58" customWidth="1"/>
    <col min="5" max="5" width="55.875" style="58" customWidth="1"/>
    <col min="6" max="6" width="2.375" style="47" customWidth="1"/>
    <col min="7" max="16384" width="3.25390625" style="47" customWidth="1"/>
  </cols>
  <sheetData>
    <row r="1" spans="1:21" ht="21.75" customHeight="1" thickBot="1">
      <c r="A1" s="195"/>
      <c r="B1" s="196"/>
      <c r="C1" s="196"/>
      <c r="D1" s="196"/>
      <c r="E1" s="196"/>
      <c r="F1" s="197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spans="1:21" ht="14.25">
      <c r="A2" s="198"/>
      <c r="B2" s="45"/>
      <c r="C2" s="226" t="s">
        <v>599</v>
      </c>
      <c r="D2" s="226"/>
      <c r="E2" s="49"/>
      <c r="F2" s="199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</row>
    <row r="3" spans="1:21" ht="14.25">
      <c r="A3" s="198"/>
      <c r="B3" s="48"/>
      <c r="C3" s="53"/>
      <c r="D3" s="53"/>
      <c r="E3" s="50"/>
      <c r="F3" s="199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</row>
    <row r="4" spans="1:21" ht="14.25" customHeight="1">
      <c r="A4" s="198"/>
      <c r="B4" s="48"/>
      <c r="C4" s="689">
        <f>Alapadatok!B2</f>
        <v>0</v>
      </c>
      <c r="D4" s="689"/>
      <c r="E4" s="690"/>
      <c r="F4" s="199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</row>
    <row r="5" spans="1:21" ht="14.25" customHeight="1">
      <c r="A5" s="198"/>
      <c r="B5" s="48"/>
      <c r="C5" s="689"/>
      <c r="D5" s="689"/>
      <c r="E5" s="690"/>
      <c r="F5" s="199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</row>
    <row r="6" spans="1:21" ht="14.25">
      <c r="A6" s="198"/>
      <c r="B6" s="48"/>
      <c r="C6" s="691"/>
      <c r="D6" s="691"/>
      <c r="E6" s="692"/>
      <c r="F6" s="199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</row>
    <row r="7" spans="1:21" ht="15" thickBot="1">
      <c r="A7" s="198"/>
      <c r="B7" s="51"/>
      <c r="C7" s="227"/>
      <c r="D7" s="227"/>
      <c r="E7" s="52"/>
      <c r="F7" s="199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</row>
    <row r="8" spans="1:21" ht="21" customHeight="1" thickBot="1">
      <c r="A8" s="198"/>
      <c r="B8" s="53"/>
      <c r="C8" s="53"/>
      <c r="D8" s="53"/>
      <c r="E8" s="53"/>
      <c r="F8" s="199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</row>
    <row r="9" spans="1:21" ht="14.25">
      <c r="A9" s="198"/>
      <c r="B9" s="45"/>
      <c r="C9" s="226"/>
      <c r="D9" s="226"/>
      <c r="E9" s="49"/>
      <c r="F9" s="199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</row>
    <row r="10" spans="1:21" ht="10.5" customHeight="1">
      <c r="A10" s="198"/>
      <c r="B10" s="48"/>
      <c r="C10" s="53"/>
      <c r="D10" s="53"/>
      <c r="E10" s="60"/>
      <c r="F10" s="200"/>
      <c r="G10" s="54"/>
      <c r="H10" s="54"/>
      <c r="I10" s="54"/>
      <c r="J10" s="54"/>
      <c r="K10" s="54"/>
      <c r="L10" s="46"/>
      <c r="M10" s="46"/>
      <c r="N10" s="46"/>
      <c r="O10" s="46"/>
      <c r="P10" s="46"/>
      <c r="Q10" s="46"/>
      <c r="R10" s="46"/>
      <c r="S10" s="46"/>
      <c r="T10" s="46"/>
      <c r="U10" s="46"/>
    </row>
    <row r="11" spans="1:21" ht="19.5" customHeight="1">
      <c r="A11" s="198"/>
      <c r="B11" s="48"/>
      <c r="C11" s="53" t="s">
        <v>600</v>
      </c>
      <c r="D11" s="370"/>
      <c r="E11" s="374">
        <f>+Alapadatok!B3</f>
        <v>0</v>
      </c>
      <c r="F11" s="200"/>
      <c r="G11" s="54"/>
      <c r="H11" s="54"/>
      <c r="I11" s="54"/>
      <c r="J11" s="54"/>
      <c r="K11" s="54"/>
      <c r="L11" s="46"/>
      <c r="M11" s="46"/>
      <c r="N11" s="46"/>
      <c r="O11" s="46"/>
      <c r="P11" s="46"/>
      <c r="Q11" s="46"/>
      <c r="R11" s="46"/>
      <c r="S11" s="46"/>
      <c r="T11" s="46"/>
      <c r="U11" s="46"/>
    </row>
    <row r="12" spans="1:21" ht="19.5" customHeight="1">
      <c r="A12" s="198"/>
      <c r="B12" s="48"/>
      <c r="C12" s="53" t="s">
        <v>287</v>
      </c>
      <c r="D12" s="228"/>
      <c r="E12" s="229">
        <f>+Alapadatok!B4</f>
      </c>
      <c r="F12" s="200"/>
      <c r="G12" s="54"/>
      <c r="H12" s="54"/>
      <c r="I12" s="54"/>
      <c r="J12" s="54"/>
      <c r="K12" s="54"/>
      <c r="L12" s="46"/>
      <c r="M12" s="46"/>
      <c r="N12" s="46"/>
      <c r="O12" s="46"/>
      <c r="P12" s="46"/>
      <c r="Q12" s="46"/>
      <c r="R12" s="46"/>
      <c r="S12" s="46"/>
      <c r="T12" s="46"/>
      <c r="U12" s="46"/>
    </row>
    <row r="13" spans="1:21" ht="14.25">
      <c r="A13" s="198"/>
      <c r="B13" s="48"/>
      <c r="C13" s="53" t="s">
        <v>20</v>
      </c>
      <c r="D13" s="53"/>
      <c r="E13" s="229">
        <f>+Alapadatok!B5</f>
        <v>0</v>
      </c>
      <c r="F13" s="199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</row>
    <row r="14" spans="1:21" ht="14.25" customHeight="1">
      <c r="A14" s="198"/>
      <c r="B14" s="48"/>
      <c r="C14" s="53" t="s">
        <v>21</v>
      </c>
      <c r="D14" s="53"/>
      <c r="E14" s="229">
        <f>+Alapadatok!B6</f>
      </c>
      <c r="F14" s="199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</row>
    <row r="15" spans="1:21" ht="14.25">
      <c r="A15" s="198"/>
      <c r="B15" s="48"/>
      <c r="C15" s="53" t="s">
        <v>22</v>
      </c>
      <c r="D15" s="53"/>
      <c r="E15" s="229">
        <f>+Alapadatok!B7</f>
        <v>0</v>
      </c>
      <c r="F15" s="199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</row>
    <row r="16" spans="1:21" ht="15" thickBot="1">
      <c r="A16" s="198"/>
      <c r="B16" s="51"/>
      <c r="C16" s="227"/>
      <c r="D16" s="227"/>
      <c r="E16" s="375"/>
      <c r="F16" s="199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</row>
    <row r="17" spans="1:21" ht="14.25">
      <c r="A17" s="198"/>
      <c r="B17" s="53"/>
      <c r="C17" s="206"/>
      <c r="D17" s="53"/>
      <c r="E17" s="55"/>
      <c r="F17" s="199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</row>
    <row r="18" spans="1:21" ht="14.25">
      <c r="A18" s="198"/>
      <c r="B18" s="53"/>
      <c r="C18" s="693" t="str">
        <f>CONCATENATE(Alapadatok!B11," évi")</f>
        <v> évi</v>
      </c>
      <c r="D18" s="693"/>
      <c r="E18" s="693"/>
      <c r="F18" s="694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</row>
    <row r="19" spans="1:21" ht="14.25">
      <c r="A19" s="198"/>
      <c r="B19" s="53"/>
      <c r="C19" s="695"/>
      <c r="D19" s="695"/>
      <c r="E19" s="695"/>
      <c r="F19" s="69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</row>
    <row r="20" spans="1:21" ht="14.25">
      <c r="A20" s="198"/>
      <c r="B20" s="53"/>
      <c r="C20" s="695" t="s">
        <v>23</v>
      </c>
      <c r="D20" s="695"/>
      <c r="E20" s="695"/>
      <c r="F20" s="69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</row>
    <row r="21" spans="1:21" ht="15" customHeight="1">
      <c r="A21" s="198"/>
      <c r="B21" s="53"/>
      <c r="C21" s="687" t="s">
        <v>19</v>
      </c>
      <c r="D21" s="687"/>
      <c r="E21" s="687"/>
      <c r="F21" s="688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</row>
    <row r="22" spans="1:21" ht="9" customHeight="1">
      <c r="A22" s="198"/>
      <c r="B22" s="53"/>
      <c r="C22" s="687"/>
      <c r="D22" s="687"/>
      <c r="E22" s="687"/>
      <c r="F22" s="688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</row>
    <row r="23" spans="1:21" ht="8.25" customHeight="1">
      <c r="A23" s="198"/>
      <c r="B23" s="53"/>
      <c r="C23" s="53"/>
      <c r="D23" s="53"/>
      <c r="E23" s="53"/>
      <c r="F23" s="199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</row>
    <row r="24" spans="1:21" ht="14.25">
      <c r="A24" s="201"/>
      <c r="B24" s="376"/>
      <c r="C24" s="53" t="s">
        <v>290</v>
      </c>
      <c r="D24" s="53">
        <f>+Alapadatok!B13</f>
        <v>0</v>
      </c>
      <c r="E24" s="57"/>
      <c r="F24" s="199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</row>
    <row r="25" spans="1:21" ht="14.25">
      <c r="A25" s="198"/>
      <c r="B25" s="53"/>
      <c r="C25" s="53"/>
      <c r="D25" s="53"/>
      <c r="E25" s="53"/>
      <c r="F25" s="199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</row>
    <row r="26" spans="1:21" ht="14.25">
      <c r="A26" s="198"/>
      <c r="B26" s="53" t="s">
        <v>859</v>
      </c>
      <c r="C26" s="55"/>
      <c r="D26" s="55"/>
      <c r="E26" s="55"/>
      <c r="F26" s="199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</row>
    <row r="27" spans="1:21" ht="14.25">
      <c r="A27" s="201"/>
      <c r="B27" s="55"/>
      <c r="C27" s="55"/>
      <c r="D27" s="55"/>
      <c r="E27" s="55"/>
      <c r="F27" s="199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</row>
    <row r="28" spans="1:21" ht="14.25">
      <c r="A28" s="201"/>
      <c r="B28" s="55"/>
      <c r="C28" s="55"/>
      <c r="D28" s="55"/>
      <c r="E28" s="55" t="s">
        <v>291</v>
      </c>
      <c r="F28" s="199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</row>
    <row r="29" spans="1:21" ht="23.25" customHeight="1">
      <c r="A29" s="202"/>
      <c r="B29" s="56"/>
      <c r="C29" s="3" t="s">
        <v>601</v>
      </c>
      <c r="D29" s="3"/>
      <c r="E29" s="57" t="s">
        <v>602</v>
      </c>
      <c r="F29" s="199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</row>
    <row r="30" spans="1:21" ht="14.25">
      <c r="A30" s="203"/>
      <c r="B30" s="228"/>
      <c r="C30" s="371"/>
      <c r="D30" s="371"/>
      <c r="E30" s="228"/>
      <c r="F30" s="199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</row>
    <row r="31" spans="1:21" ht="12" customHeight="1">
      <c r="A31" s="198"/>
      <c r="B31" s="55"/>
      <c r="C31" s="3"/>
      <c r="D31" s="3"/>
      <c r="E31" s="3"/>
      <c r="F31" s="199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</row>
    <row r="32" spans="1:21" ht="12" customHeight="1">
      <c r="A32" s="198"/>
      <c r="B32" s="53"/>
      <c r="C32" s="53"/>
      <c r="D32" s="53"/>
      <c r="E32" s="53"/>
      <c r="F32" s="199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</row>
    <row r="33" spans="1:21" s="233" customFormat="1" ht="14.25">
      <c r="A33" s="198"/>
      <c r="B33" s="55"/>
      <c r="C33" s="3" t="s">
        <v>603</v>
      </c>
      <c r="D33" s="3"/>
      <c r="E33" s="3" t="s">
        <v>604</v>
      </c>
      <c r="F33" s="231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2"/>
      <c r="T33" s="232"/>
      <c r="U33" s="232"/>
    </row>
    <row r="34" spans="1:21" ht="28.5" customHeight="1">
      <c r="A34" s="198"/>
      <c r="B34" s="53"/>
      <c r="C34" s="53"/>
      <c r="D34" s="53"/>
      <c r="E34" s="53"/>
      <c r="F34" s="199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</row>
    <row r="35" spans="1:21" ht="14.25">
      <c r="A35" s="198"/>
      <c r="B35" s="53" t="s">
        <v>605</v>
      </c>
      <c r="C35" s="53"/>
      <c r="D35" s="53"/>
      <c r="E35" s="53"/>
      <c r="F35" s="199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</row>
    <row r="36" spans="1:21" ht="22.5" customHeight="1">
      <c r="A36" s="230"/>
      <c r="B36" s="53" t="s">
        <v>860</v>
      </c>
      <c r="C36" s="53"/>
      <c r="D36" s="53"/>
      <c r="E36" s="53"/>
      <c r="F36" s="199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</row>
    <row r="37" spans="1:21" ht="22.5" customHeight="1">
      <c r="A37" s="204"/>
      <c r="B37" s="53"/>
      <c r="C37" s="53"/>
      <c r="D37" s="53"/>
      <c r="E37" s="57"/>
      <c r="F37" s="199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</row>
    <row r="38" spans="1:21" ht="16.5" customHeight="1">
      <c r="A38" s="198"/>
      <c r="B38" s="55"/>
      <c r="C38" s="53" t="s">
        <v>290</v>
      </c>
      <c r="D38" s="55"/>
      <c r="E38" s="57"/>
      <c r="F38" s="420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</row>
    <row r="39" spans="1:21" ht="14.25">
      <c r="A39" s="205"/>
      <c r="B39" s="53"/>
      <c r="C39" s="55"/>
      <c r="D39" s="55"/>
      <c r="E39" s="55" t="s">
        <v>291</v>
      </c>
      <c r="F39" s="199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</row>
    <row r="40" spans="1:21" ht="14.25">
      <c r="A40" s="198"/>
      <c r="B40" s="53"/>
      <c r="C40" s="3"/>
      <c r="D40" s="3"/>
      <c r="E40" s="57"/>
      <c r="F40" s="199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</row>
    <row r="41" spans="1:21" ht="14.25">
      <c r="A41" s="198"/>
      <c r="B41" s="53"/>
      <c r="C41" s="371"/>
      <c r="D41" s="371"/>
      <c r="E41" s="228"/>
      <c r="F41" s="199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</row>
    <row r="42" spans="1:21" s="233" customFormat="1" ht="14.25">
      <c r="A42" s="198"/>
      <c r="B42" s="56"/>
      <c r="C42" s="3" t="s">
        <v>606</v>
      </c>
      <c r="D42" s="3"/>
      <c r="E42" s="57" t="s">
        <v>607</v>
      </c>
      <c r="F42" s="231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</row>
    <row r="43" spans="1:21" ht="21.75" customHeight="1">
      <c r="A43" s="198"/>
      <c r="B43" s="53"/>
      <c r="C43" s="371"/>
      <c r="D43" s="371"/>
      <c r="E43" s="228"/>
      <c r="F43" s="199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</row>
    <row r="44" spans="1:21" ht="15.75" customHeight="1">
      <c r="A44" s="198"/>
      <c r="B44" s="53"/>
      <c r="C44" s="3"/>
      <c r="D44" s="3"/>
      <c r="E44" s="3"/>
      <c r="F44" s="199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</row>
    <row r="45" spans="1:21" ht="14.25">
      <c r="A45" s="198"/>
      <c r="B45" s="55"/>
      <c r="C45" s="53"/>
      <c r="D45" s="56" t="s">
        <v>608</v>
      </c>
      <c r="E45" s="57"/>
      <c r="F45" s="199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</row>
    <row r="46" spans="1:21" ht="14.25">
      <c r="A46" s="198"/>
      <c r="B46" s="53"/>
      <c r="C46" s="53"/>
      <c r="D46" s="56"/>
      <c r="E46" s="57"/>
      <c r="F46" s="231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</row>
    <row r="47" spans="1:21" ht="14.25">
      <c r="A47" s="207"/>
      <c r="B47" s="421"/>
      <c r="C47" s="421"/>
      <c r="D47" s="421"/>
      <c r="E47" s="422"/>
      <c r="F47" s="209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</row>
    <row r="48" spans="1:21" ht="14.25">
      <c r="A48" s="59"/>
      <c r="B48" s="59"/>
      <c r="C48" s="59"/>
      <c r="D48" s="59"/>
      <c r="E48" s="59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</row>
    <row r="49" spans="1:21" ht="14.25">
      <c r="A49" s="59"/>
      <c r="B49" s="59"/>
      <c r="C49" s="59"/>
      <c r="D49" s="59"/>
      <c r="E49" s="59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</row>
    <row r="50" spans="6:21" ht="14.25"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</row>
    <row r="51" spans="6:21" ht="14.25"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</row>
    <row r="52" spans="6:21" ht="14.25"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</row>
    <row r="53" spans="6:21" ht="14.25"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</row>
    <row r="54" spans="6:21" ht="14.25"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</row>
    <row r="55" spans="6:21" ht="14.25"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</row>
    <row r="56" spans="6:21" ht="14.25"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</row>
  </sheetData>
  <sheetProtection selectLockedCells="1"/>
  <mergeCells count="7">
    <mergeCell ref="C18:F18"/>
    <mergeCell ref="C19:F19"/>
    <mergeCell ref="C20:F20"/>
    <mergeCell ref="C21:F21"/>
    <mergeCell ref="C22:F22"/>
    <mergeCell ref="C4:E5"/>
    <mergeCell ref="C6:E6"/>
  </mergeCells>
  <printOptions horizontalCentered="1" verticalCentered="1"/>
  <pageMargins left="0.2755905511811024" right="0.2755905511811024" top="0.3937007874015748" bottom="0.3937007874015748" header="0.31496062992125984" footer="0.03937007874015748"/>
  <pageSetup horizontalDpi="300" verticalDpi="300" orientation="portrait" paperSize="9" scale="96" r:id="rId1"/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Y53"/>
  <sheetViews>
    <sheetView showZeros="0" zoomScalePageLayoutView="0" workbookViewId="0" topLeftCell="A25">
      <selection activeCell="P49" sqref="P49:T49"/>
    </sheetView>
  </sheetViews>
  <sheetFormatPr defaultColWidth="9.00390625" defaultRowHeight="12.75"/>
  <cols>
    <col min="1" max="18" width="3.25390625" style="0" customWidth="1"/>
    <col min="19" max="21" width="13.00390625" style="0" customWidth="1"/>
    <col min="22" max="22" width="3.25390625" style="0" customWidth="1"/>
  </cols>
  <sheetData>
    <row r="1" spans="1:25" ht="13.5" thickBot="1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5"/>
      <c r="W1" s="22"/>
      <c r="X1" s="22"/>
      <c r="Y1" s="22"/>
    </row>
    <row r="2" spans="1:25" s="234" customFormat="1" ht="21" customHeight="1" thickBot="1">
      <c r="A2" s="236"/>
      <c r="B2" s="241">
        <f>+Alapadatok!C6</f>
        <v>0</v>
      </c>
      <c r="C2" s="242">
        <f>+Alapadatok!D6</f>
        <v>0</v>
      </c>
      <c r="D2" s="242">
        <f>+Alapadatok!E6</f>
        <v>0</v>
      </c>
      <c r="E2" s="242">
        <f>+Alapadatok!F6</f>
        <v>0</v>
      </c>
      <c r="F2" s="242">
        <f>+Alapadatok!G6</f>
        <v>0</v>
      </c>
      <c r="G2" s="242">
        <f>+Alapadatok!H6</f>
        <v>0</v>
      </c>
      <c r="H2" s="242">
        <f>+Alapadatok!I6</f>
        <v>0</v>
      </c>
      <c r="I2" s="243">
        <f>+Alapadatok!J6</f>
        <v>0</v>
      </c>
      <c r="J2" s="241">
        <f>+Alapadatok!L6</f>
        <v>0</v>
      </c>
      <c r="K2" s="242">
        <f>+Alapadatok!M6</f>
        <v>0</v>
      </c>
      <c r="L2" s="242">
        <f>+Alapadatok!N6</f>
        <v>0</v>
      </c>
      <c r="M2" s="244">
        <f>+Alapadatok!O6</f>
        <v>0</v>
      </c>
      <c r="N2" s="241">
        <f>+Alapadatok!Q6</f>
        <v>0</v>
      </c>
      <c r="O2" s="242">
        <f>+Alapadatok!R6</f>
        <v>0</v>
      </c>
      <c r="P2" s="244">
        <f>+Alapadatok!S6</f>
        <v>0</v>
      </c>
      <c r="Q2" s="241">
        <f>+Alapadatok!U6</f>
        <v>0</v>
      </c>
      <c r="R2" s="244">
        <f>+Alapadatok!V6</f>
        <v>0</v>
      </c>
      <c r="S2" s="237"/>
      <c r="T2" s="237"/>
      <c r="U2" s="237"/>
      <c r="V2" s="238"/>
      <c r="W2" s="239"/>
      <c r="X2" s="239"/>
      <c r="Y2" s="239"/>
    </row>
    <row r="3" spans="1:25" ht="12.75">
      <c r="A3" s="16"/>
      <c r="B3" s="4"/>
      <c r="C3" s="4"/>
      <c r="D3" s="4"/>
      <c r="E3" s="4"/>
      <c r="F3" s="4"/>
      <c r="G3" s="4" t="s">
        <v>0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17"/>
      <c r="W3" s="22"/>
      <c r="X3" s="22"/>
      <c r="Y3" s="22"/>
    </row>
    <row r="4" spans="1:25" ht="12.75">
      <c r="A4" s="16"/>
      <c r="B4" s="4"/>
      <c r="C4" s="4"/>
      <c r="D4" s="4"/>
      <c r="E4" s="4"/>
      <c r="F4" s="4"/>
      <c r="G4" s="4" t="s">
        <v>1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17"/>
      <c r="W4" s="22"/>
      <c r="X4" s="22"/>
      <c r="Y4" s="22"/>
    </row>
    <row r="5" spans="1:25" ht="12.75">
      <c r="A5" s="1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17"/>
      <c r="W5" s="22"/>
      <c r="X5" s="22"/>
      <c r="Y5" s="22"/>
    </row>
    <row r="6" spans="1:25" ht="13.5" thickBot="1">
      <c r="A6" s="16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17"/>
      <c r="W6" s="22"/>
      <c r="X6" s="22"/>
      <c r="Y6" s="22"/>
    </row>
    <row r="7" spans="1:25" s="234" customFormat="1" ht="21" customHeight="1" thickBot="1">
      <c r="A7" s="236"/>
      <c r="B7" s="241">
        <f>+Alapadatok!C4</f>
        <v>0</v>
      </c>
      <c r="C7" s="242">
        <f>+Alapadatok!D4</f>
        <v>0</v>
      </c>
      <c r="D7" s="242">
        <f>+Alapadatok!E4</f>
        <v>0</v>
      </c>
      <c r="E7" s="242">
        <f>+Alapadatok!F4</f>
        <v>0</v>
      </c>
      <c r="F7" s="242">
        <f>+Alapadatok!G4</f>
        <v>0</v>
      </c>
      <c r="G7" s="242">
        <f>+Alapadatok!H4</f>
        <v>0</v>
      </c>
      <c r="H7" s="242">
        <f>+Alapadatok!I4</f>
        <v>0</v>
      </c>
      <c r="I7" s="242">
        <f>+Alapadatok!J4</f>
        <v>0</v>
      </c>
      <c r="J7" s="242">
        <f>+Alapadatok!K4</f>
        <v>0</v>
      </c>
      <c r="K7" s="242">
        <f>+Alapadatok!L4</f>
        <v>0</v>
      </c>
      <c r="L7" s="242">
        <f>+Alapadatok!M4</f>
        <v>0</v>
      </c>
      <c r="M7" s="242">
        <f>+Alapadatok!N4</f>
        <v>0</v>
      </c>
      <c r="N7" s="244">
        <f>+Alapadatok!O4</f>
        <v>0</v>
      </c>
      <c r="O7" s="240"/>
      <c r="P7" s="237"/>
      <c r="Q7" s="237"/>
      <c r="R7" s="237"/>
      <c r="S7" s="237"/>
      <c r="T7" s="237"/>
      <c r="U7" s="237"/>
      <c r="V7" s="238"/>
      <c r="W7" s="239"/>
      <c r="X7" s="239"/>
      <c r="Y7" s="239"/>
    </row>
    <row r="8" spans="1:25" ht="12.75">
      <c r="A8" s="16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17"/>
      <c r="W8" s="22"/>
      <c r="X8" s="22"/>
      <c r="Y8" s="22"/>
    </row>
    <row r="9" spans="1:25" ht="12.75">
      <c r="A9" s="16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17"/>
      <c r="W9" s="22"/>
      <c r="X9" s="22"/>
      <c r="Y9" s="22"/>
    </row>
    <row r="10" spans="1:25" ht="29.25" customHeight="1">
      <c r="A10" s="16"/>
      <c r="B10" s="1000">
        <f>+Alapadatok!B2</f>
        <v>0</v>
      </c>
      <c r="C10" s="1000"/>
      <c r="D10" s="1000"/>
      <c r="E10" s="1000"/>
      <c r="F10" s="1000"/>
      <c r="G10" s="1000"/>
      <c r="H10" s="1000"/>
      <c r="I10" s="1000"/>
      <c r="J10" s="1000"/>
      <c r="K10" s="1000"/>
      <c r="L10" s="1000"/>
      <c r="M10" s="1000"/>
      <c r="N10" s="4"/>
      <c r="O10" s="4"/>
      <c r="P10" s="4"/>
      <c r="Q10" s="4"/>
      <c r="R10" s="4"/>
      <c r="S10" s="4"/>
      <c r="T10" s="4" t="s">
        <v>633</v>
      </c>
      <c r="U10" s="425">
        <f>+Alapadatok!B9</f>
        <v>0</v>
      </c>
      <c r="V10" s="17"/>
      <c r="W10" s="22"/>
      <c r="X10" s="22"/>
      <c r="Y10" s="22"/>
    </row>
    <row r="11" spans="1:25" ht="7.5" customHeight="1">
      <c r="A11" s="16"/>
      <c r="B11" s="977" t="s">
        <v>6</v>
      </c>
      <c r="C11" s="977"/>
      <c r="D11" s="977"/>
      <c r="E11" s="977"/>
      <c r="F11" s="977"/>
      <c r="G11" s="977"/>
      <c r="H11" s="977"/>
      <c r="I11" s="977"/>
      <c r="J11" s="977"/>
      <c r="K11" s="977"/>
      <c r="L11" s="977"/>
      <c r="M11" s="977"/>
      <c r="N11" s="4"/>
      <c r="O11" s="4"/>
      <c r="P11" s="4"/>
      <c r="Q11" s="4"/>
      <c r="R11" s="4"/>
      <c r="S11" s="4"/>
      <c r="T11" s="4"/>
      <c r="U11" s="4"/>
      <c r="V11" s="17"/>
      <c r="W11" s="22"/>
      <c r="X11" s="22"/>
      <c r="Y11" s="22"/>
    </row>
    <row r="12" spans="1:25" ht="12.75">
      <c r="A12" s="16"/>
      <c r="B12" s="977" t="s">
        <v>451</v>
      </c>
      <c r="C12" s="977"/>
      <c r="D12" s="977"/>
      <c r="E12" s="977"/>
      <c r="F12" s="977"/>
      <c r="G12" s="977"/>
      <c r="H12" s="977"/>
      <c r="I12" s="977"/>
      <c r="J12" s="977"/>
      <c r="K12" s="977"/>
      <c r="L12" s="977"/>
      <c r="M12" s="977"/>
      <c r="N12" s="4"/>
      <c r="O12" s="4"/>
      <c r="P12" s="4"/>
      <c r="Q12" s="4"/>
      <c r="R12" s="4"/>
      <c r="S12" s="4"/>
      <c r="T12" s="4"/>
      <c r="U12" s="4"/>
      <c r="V12" s="17"/>
      <c r="W12" s="22"/>
      <c r="X12" s="22"/>
      <c r="Y12" s="22"/>
    </row>
    <row r="13" spans="1:25" ht="12.75">
      <c r="A13" s="16"/>
      <c r="B13" s="4"/>
      <c r="C13" s="4"/>
      <c r="D13" s="4"/>
      <c r="E13" s="977"/>
      <c r="F13" s="977"/>
      <c r="G13" s="977"/>
      <c r="H13" s="977"/>
      <c r="I13" s="977"/>
      <c r="J13" s="977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17"/>
      <c r="W13" s="22"/>
      <c r="X13" s="22"/>
      <c r="Y13" s="22"/>
    </row>
    <row r="14" spans="1:25" ht="12.75">
      <c r="A14" s="16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17"/>
      <c r="W14" s="22"/>
      <c r="X14" s="22"/>
      <c r="Y14" s="22"/>
    </row>
    <row r="15" spans="1:25" ht="13.5" thickBot="1">
      <c r="A15" s="16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1" t="s">
        <v>88</v>
      </c>
      <c r="V15" s="17"/>
      <c r="W15" s="22"/>
      <c r="X15" s="22"/>
      <c r="Y15" s="22"/>
    </row>
    <row r="16" spans="1:25" ht="30" customHeight="1" thickBot="1">
      <c r="A16" s="16"/>
      <c r="B16" s="985" t="s">
        <v>7</v>
      </c>
      <c r="C16" s="986"/>
      <c r="D16" s="987" t="s">
        <v>8</v>
      </c>
      <c r="E16" s="988"/>
      <c r="F16" s="988"/>
      <c r="G16" s="988"/>
      <c r="H16" s="988"/>
      <c r="I16" s="988"/>
      <c r="J16" s="988"/>
      <c r="K16" s="988"/>
      <c r="L16" s="988"/>
      <c r="M16" s="988"/>
      <c r="N16" s="988"/>
      <c r="O16" s="988"/>
      <c r="P16" s="988"/>
      <c r="Q16" s="988"/>
      <c r="R16" s="989"/>
      <c r="S16" s="43" t="s">
        <v>9</v>
      </c>
      <c r="T16" s="44" t="s">
        <v>10</v>
      </c>
      <c r="U16" s="63" t="s">
        <v>11</v>
      </c>
      <c r="V16" s="17"/>
      <c r="W16" s="22"/>
      <c r="X16" s="22"/>
      <c r="Y16" s="22"/>
    </row>
    <row r="17" spans="1:25" ht="13.5" thickBot="1">
      <c r="A17" s="16"/>
      <c r="B17" s="990" t="s">
        <v>12</v>
      </c>
      <c r="C17" s="991"/>
      <c r="D17" s="990" t="s">
        <v>13</v>
      </c>
      <c r="E17" s="992"/>
      <c r="F17" s="992"/>
      <c r="G17" s="992"/>
      <c r="H17" s="992"/>
      <c r="I17" s="992"/>
      <c r="J17" s="992"/>
      <c r="K17" s="992"/>
      <c r="L17" s="992"/>
      <c r="M17" s="992"/>
      <c r="N17" s="992"/>
      <c r="O17" s="992"/>
      <c r="P17" s="992"/>
      <c r="Q17" s="992"/>
      <c r="R17" s="993"/>
      <c r="S17" s="2" t="s">
        <v>14</v>
      </c>
      <c r="T17" s="2" t="s">
        <v>15</v>
      </c>
      <c r="U17" s="64" t="s">
        <v>16</v>
      </c>
      <c r="V17" s="17"/>
      <c r="W17" s="22"/>
      <c r="X17" s="22"/>
      <c r="Y17" s="22"/>
    </row>
    <row r="18" spans="1:25" ht="18" customHeight="1">
      <c r="A18" s="16"/>
      <c r="B18" s="1001">
        <v>1</v>
      </c>
      <c r="C18" s="1002"/>
      <c r="D18" s="999" t="s">
        <v>453</v>
      </c>
      <c r="E18" s="999"/>
      <c r="F18" s="999"/>
      <c r="G18" s="999"/>
      <c r="H18" s="999"/>
      <c r="I18" s="999"/>
      <c r="J18" s="999"/>
      <c r="K18" s="999"/>
      <c r="L18" s="999"/>
      <c r="M18" s="999"/>
      <c r="N18" s="999"/>
      <c r="O18" s="999"/>
      <c r="P18" s="999"/>
      <c r="Q18" s="999"/>
      <c r="R18" s="999"/>
      <c r="S18" s="10">
        <f>'3.1.7 Mérleg'!S18/1000</f>
        <v>0</v>
      </c>
      <c r="T18" s="10">
        <f>'3.1.7 Mérleg'!T18/1000</f>
        <v>0</v>
      </c>
      <c r="U18" s="65">
        <f>'3.1.7 Mérleg'!U18/1000</f>
        <v>0</v>
      </c>
      <c r="V18" s="17"/>
      <c r="W18" s="22"/>
      <c r="X18" s="22"/>
      <c r="Y18" s="22"/>
    </row>
    <row r="19" spans="1:25" ht="18" customHeight="1">
      <c r="A19" s="16"/>
      <c r="B19" s="969">
        <v>2</v>
      </c>
      <c r="C19" s="970"/>
      <c r="D19" s="971" t="s">
        <v>27</v>
      </c>
      <c r="E19" s="971"/>
      <c r="F19" s="971"/>
      <c r="G19" s="971"/>
      <c r="H19" s="971"/>
      <c r="I19" s="971"/>
      <c r="J19" s="971"/>
      <c r="K19" s="971"/>
      <c r="L19" s="971"/>
      <c r="M19" s="971"/>
      <c r="N19" s="971"/>
      <c r="O19" s="971"/>
      <c r="P19" s="971"/>
      <c r="Q19" s="971"/>
      <c r="R19" s="971"/>
      <c r="S19" s="253">
        <f>'3.1.7 Mérleg'!S19/1000</f>
        <v>0</v>
      </c>
      <c r="T19" s="253">
        <f>'3.1.7 Mérleg'!T19/1000</f>
        <v>0</v>
      </c>
      <c r="U19" s="254">
        <f>'3.1.7 Mérleg'!U19/1000</f>
        <v>0</v>
      </c>
      <c r="V19" s="17"/>
      <c r="W19" s="22"/>
      <c r="X19" s="214"/>
      <c r="Y19" s="22"/>
    </row>
    <row r="20" spans="1:25" ht="18" customHeight="1">
      <c r="A20" s="16"/>
      <c r="B20" s="969">
        <v>3</v>
      </c>
      <c r="C20" s="970"/>
      <c r="D20" s="971" t="s">
        <v>28</v>
      </c>
      <c r="E20" s="971"/>
      <c r="F20" s="971"/>
      <c r="G20" s="971"/>
      <c r="H20" s="971"/>
      <c r="I20" s="971"/>
      <c r="J20" s="971"/>
      <c r="K20" s="971"/>
      <c r="L20" s="971"/>
      <c r="M20" s="971"/>
      <c r="N20" s="971"/>
      <c r="O20" s="971"/>
      <c r="P20" s="971"/>
      <c r="Q20" s="971"/>
      <c r="R20" s="971"/>
      <c r="S20" s="253">
        <f>'3.1.7 Mérleg'!S20/1000</f>
        <v>0</v>
      </c>
      <c r="T20" s="253">
        <f>'3.1.7 Mérleg'!T20/1000</f>
        <v>0</v>
      </c>
      <c r="U20" s="254">
        <f>'3.1.7 Mérleg'!U20/1000</f>
        <v>0</v>
      </c>
      <c r="V20" s="17"/>
      <c r="W20" s="22"/>
      <c r="X20" s="215"/>
      <c r="Y20" s="22"/>
    </row>
    <row r="21" spans="1:25" ht="18" customHeight="1">
      <c r="A21" s="16"/>
      <c r="B21" s="982">
        <v>4</v>
      </c>
      <c r="C21" s="983"/>
      <c r="D21" s="971" t="s">
        <v>29</v>
      </c>
      <c r="E21" s="971"/>
      <c r="F21" s="971"/>
      <c r="G21" s="971"/>
      <c r="H21" s="971"/>
      <c r="I21" s="971"/>
      <c r="J21" s="971"/>
      <c r="K21" s="971"/>
      <c r="L21" s="971"/>
      <c r="M21" s="971"/>
      <c r="N21" s="971"/>
      <c r="O21" s="971"/>
      <c r="P21" s="971"/>
      <c r="Q21" s="971"/>
      <c r="R21" s="971"/>
      <c r="S21" s="253">
        <f>'3.1.7 Mérleg'!S21/1000</f>
        <v>0</v>
      </c>
      <c r="T21" s="253">
        <f>'3.1.7 Mérleg'!T21/1000</f>
        <v>0</v>
      </c>
      <c r="U21" s="254">
        <f>'3.1.7 Mérleg'!U21/1000</f>
        <v>0</v>
      </c>
      <c r="V21" s="17"/>
      <c r="W21" s="22"/>
      <c r="X21" s="215"/>
      <c r="Y21" s="22"/>
    </row>
    <row r="22" spans="1:25" ht="18" customHeight="1">
      <c r="A22" s="16"/>
      <c r="B22" s="997">
        <v>5</v>
      </c>
      <c r="C22" s="998"/>
      <c r="D22" s="980" t="s">
        <v>454</v>
      </c>
      <c r="E22" s="980"/>
      <c r="F22" s="980"/>
      <c r="G22" s="980"/>
      <c r="H22" s="980"/>
      <c r="I22" s="980"/>
      <c r="J22" s="980"/>
      <c r="K22" s="980"/>
      <c r="L22" s="980"/>
      <c r="M22" s="980"/>
      <c r="N22" s="980"/>
      <c r="O22" s="980"/>
      <c r="P22" s="980"/>
      <c r="Q22" s="980"/>
      <c r="R22" s="980"/>
      <c r="S22" s="8">
        <f>'3.1.7 Mérleg'!S22/1000</f>
        <v>0</v>
      </c>
      <c r="T22" s="8">
        <f>'3.1.7 Mérleg'!T22/1000</f>
        <v>0</v>
      </c>
      <c r="U22" s="66">
        <f>'3.1.7 Mérleg'!U22/1000</f>
        <v>0</v>
      </c>
      <c r="V22" s="17"/>
      <c r="W22" s="22"/>
      <c r="X22" s="215"/>
      <c r="Y22" s="22"/>
    </row>
    <row r="23" spans="1:25" ht="18" customHeight="1">
      <c r="A23" s="16"/>
      <c r="B23" s="969">
        <v>6</v>
      </c>
      <c r="C23" s="970"/>
      <c r="D23" s="971" t="s">
        <v>30</v>
      </c>
      <c r="E23" s="971"/>
      <c r="F23" s="971"/>
      <c r="G23" s="971"/>
      <c r="H23" s="971"/>
      <c r="I23" s="971"/>
      <c r="J23" s="971"/>
      <c r="K23" s="971"/>
      <c r="L23" s="971"/>
      <c r="M23" s="971"/>
      <c r="N23" s="971"/>
      <c r="O23" s="971"/>
      <c r="P23" s="971"/>
      <c r="Q23" s="971"/>
      <c r="R23" s="971"/>
      <c r="S23" s="253">
        <f>'3.1.7 Mérleg'!S23/1000</f>
        <v>0</v>
      </c>
      <c r="T23" s="253">
        <f>'3.1.7 Mérleg'!T23/1000</f>
        <v>0</v>
      </c>
      <c r="U23" s="254">
        <f>'3.1.7 Mérleg'!U23/1000</f>
        <v>0</v>
      </c>
      <c r="V23" s="17"/>
      <c r="W23" s="22"/>
      <c r="X23" s="214"/>
      <c r="Y23" s="22"/>
    </row>
    <row r="24" spans="1:25" ht="18" customHeight="1">
      <c r="A24" s="16"/>
      <c r="B24" s="969">
        <v>7</v>
      </c>
      <c r="C24" s="970"/>
      <c r="D24" s="971" t="s">
        <v>31</v>
      </c>
      <c r="E24" s="971"/>
      <c r="F24" s="971"/>
      <c r="G24" s="971"/>
      <c r="H24" s="971"/>
      <c r="I24" s="971"/>
      <c r="J24" s="971"/>
      <c r="K24" s="971"/>
      <c r="L24" s="971"/>
      <c r="M24" s="971"/>
      <c r="N24" s="971"/>
      <c r="O24" s="971"/>
      <c r="P24" s="971"/>
      <c r="Q24" s="971"/>
      <c r="R24" s="971"/>
      <c r="S24" s="253">
        <f>'3.1.7 Mérleg'!S24/1000</f>
        <v>0</v>
      </c>
      <c r="T24" s="253">
        <f>'3.1.7 Mérleg'!T24/1000</f>
        <v>0</v>
      </c>
      <c r="U24" s="254">
        <f>'3.1.7 Mérleg'!U24/1000</f>
        <v>0</v>
      </c>
      <c r="V24" s="17"/>
      <c r="W24" s="22"/>
      <c r="X24" s="215"/>
      <c r="Y24" s="22"/>
    </row>
    <row r="25" spans="1:25" ht="18" customHeight="1">
      <c r="A25" s="16"/>
      <c r="B25" s="969">
        <v>8</v>
      </c>
      <c r="C25" s="970"/>
      <c r="D25" s="971" t="s">
        <v>32</v>
      </c>
      <c r="E25" s="971"/>
      <c r="F25" s="971"/>
      <c r="G25" s="971"/>
      <c r="H25" s="971"/>
      <c r="I25" s="971"/>
      <c r="J25" s="971"/>
      <c r="K25" s="971"/>
      <c r="L25" s="971"/>
      <c r="M25" s="971"/>
      <c r="N25" s="971"/>
      <c r="O25" s="971"/>
      <c r="P25" s="971"/>
      <c r="Q25" s="971"/>
      <c r="R25" s="971"/>
      <c r="S25" s="253">
        <f>'3.1.7 Mérleg'!S25/1000</f>
        <v>0</v>
      </c>
      <c r="T25" s="253">
        <f>'3.1.7 Mérleg'!T25/1000</f>
        <v>0</v>
      </c>
      <c r="U25" s="254">
        <f>'3.1.7 Mérleg'!U25/1000</f>
        <v>0</v>
      </c>
      <c r="V25" s="17"/>
      <c r="W25" s="22"/>
      <c r="X25" s="214"/>
      <c r="Y25" s="22"/>
    </row>
    <row r="26" spans="1:25" ht="18" customHeight="1" thickBot="1">
      <c r="A26" s="16"/>
      <c r="B26" s="969">
        <v>9</v>
      </c>
      <c r="C26" s="970"/>
      <c r="D26" s="971" t="s">
        <v>33</v>
      </c>
      <c r="E26" s="971"/>
      <c r="F26" s="971"/>
      <c r="G26" s="971"/>
      <c r="H26" s="971"/>
      <c r="I26" s="971"/>
      <c r="J26" s="971"/>
      <c r="K26" s="971"/>
      <c r="L26" s="971"/>
      <c r="M26" s="971"/>
      <c r="N26" s="971"/>
      <c r="O26" s="971"/>
      <c r="P26" s="971"/>
      <c r="Q26" s="971"/>
      <c r="R26" s="971"/>
      <c r="S26" s="253">
        <f>'3.1.7 Mérleg'!S26/1000</f>
        <v>0</v>
      </c>
      <c r="T26" s="253">
        <f>'3.1.7 Mérleg'!T26/1000</f>
        <v>0</v>
      </c>
      <c r="U26" s="254">
        <f>'3.1.7 Mérleg'!U26/1000</f>
        <v>0</v>
      </c>
      <c r="V26" s="361"/>
      <c r="W26" s="22"/>
      <c r="X26" s="214"/>
      <c r="Y26" s="22"/>
    </row>
    <row r="27" spans="1:25" ht="18" customHeight="1" thickBot="1">
      <c r="A27" s="16"/>
      <c r="B27" s="972">
        <v>10</v>
      </c>
      <c r="C27" s="973"/>
      <c r="D27" s="974" t="s">
        <v>455</v>
      </c>
      <c r="E27" s="975"/>
      <c r="F27" s="975"/>
      <c r="G27" s="975"/>
      <c r="H27" s="975"/>
      <c r="I27" s="975"/>
      <c r="J27" s="975"/>
      <c r="K27" s="975"/>
      <c r="L27" s="975"/>
      <c r="M27" s="975"/>
      <c r="N27" s="975"/>
      <c r="O27" s="975"/>
      <c r="P27" s="975"/>
      <c r="Q27" s="975"/>
      <c r="R27" s="976"/>
      <c r="S27" s="11">
        <f>'3.1.7 Mérleg'!S27/1000</f>
        <v>0</v>
      </c>
      <c r="T27" s="11">
        <f>'3.1.7 Mérleg'!T27/1000</f>
        <v>0</v>
      </c>
      <c r="U27" s="423">
        <f>'3.1.7 Mérleg'!U27/1000</f>
        <v>0</v>
      </c>
      <c r="V27" s="17"/>
      <c r="W27" s="22"/>
      <c r="X27" s="215"/>
      <c r="Y27" s="22"/>
    </row>
    <row r="28" spans="1:25" ht="13.5" thickBot="1">
      <c r="A28" s="16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17"/>
      <c r="W28" s="22"/>
      <c r="X28" s="22"/>
      <c r="Y28" s="22"/>
    </row>
    <row r="29" spans="1:25" ht="26.25" thickBot="1">
      <c r="A29" s="16"/>
      <c r="B29" s="985" t="s">
        <v>7</v>
      </c>
      <c r="C29" s="986"/>
      <c r="D29" s="987" t="s">
        <v>8</v>
      </c>
      <c r="E29" s="988"/>
      <c r="F29" s="988"/>
      <c r="G29" s="988"/>
      <c r="H29" s="988"/>
      <c r="I29" s="988"/>
      <c r="J29" s="988"/>
      <c r="K29" s="988"/>
      <c r="L29" s="988"/>
      <c r="M29" s="988"/>
      <c r="N29" s="988"/>
      <c r="O29" s="988"/>
      <c r="P29" s="988"/>
      <c r="Q29" s="988"/>
      <c r="R29" s="989"/>
      <c r="S29" s="43" t="s">
        <v>9</v>
      </c>
      <c r="T29" s="44" t="s">
        <v>10</v>
      </c>
      <c r="U29" s="63" t="s">
        <v>11</v>
      </c>
      <c r="V29" s="17"/>
      <c r="W29" s="22"/>
      <c r="X29" s="22"/>
      <c r="Y29" s="22"/>
    </row>
    <row r="30" spans="1:25" ht="13.5" thickBot="1">
      <c r="A30" s="16"/>
      <c r="B30" s="990" t="s">
        <v>12</v>
      </c>
      <c r="C30" s="991"/>
      <c r="D30" s="990" t="s">
        <v>13</v>
      </c>
      <c r="E30" s="992"/>
      <c r="F30" s="992"/>
      <c r="G30" s="992"/>
      <c r="H30" s="992"/>
      <c r="I30" s="992"/>
      <c r="J30" s="992"/>
      <c r="K30" s="992"/>
      <c r="L30" s="992"/>
      <c r="M30" s="992"/>
      <c r="N30" s="992"/>
      <c r="O30" s="992"/>
      <c r="P30" s="992"/>
      <c r="Q30" s="992"/>
      <c r="R30" s="993"/>
      <c r="S30" s="2" t="s">
        <v>14</v>
      </c>
      <c r="T30" s="2" t="s">
        <v>15</v>
      </c>
      <c r="U30" s="64" t="s">
        <v>16</v>
      </c>
      <c r="V30" s="17"/>
      <c r="W30" s="22"/>
      <c r="X30" s="22"/>
      <c r="Y30" s="22"/>
    </row>
    <row r="31" spans="1:25" ht="15.75">
      <c r="A31" s="16"/>
      <c r="B31" s="994">
        <v>11</v>
      </c>
      <c r="C31" s="995"/>
      <c r="D31" s="996" t="s">
        <v>775</v>
      </c>
      <c r="E31" s="996"/>
      <c r="F31" s="996"/>
      <c r="G31" s="996"/>
      <c r="H31" s="996"/>
      <c r="I31" s="996"/>
      <c r="J31" s="996"/>
      <c r="K31" s="996"/>
      <c r="L31" s="996"/>
      <c r="M31" s="996"/>
      <c r="N31" s="996"/>
      <c r="O31" s="996"/>
      <c r="P31" s="996"/>
      <c r="Q31" s="996"/>
      <c r="R31" s="996"/>
      <c r="S31" s="12">
        <f>'3.1.7 Mérleg'!S31/1000</f>
        <v>0</v>
      </c>
      <c r="T31" s="12">
        <f>'3.1.7 Mérleg'!T31/1000</f>
        <v>0</v>
      </c>
      <c r="U31" s="424">
        <f>'3.1.7 Mérleg'!U31/1000</f>
        <v>0</v>
      </c>
      <c r="V31" s="17"/>
      <c r="W31" s="22"/>
      <c r="X31" s="22"/>
      <c r="Y31" s="22"/>
    </row>
    <row r="32" spans="1:25" ht="15">
      <c r="A32" s="16"/>
      <c r="B32" s="969">
        <v>12</v>
      </c>
      <c r="C32" s="970"/>
      <c r="D32" s="971" t="s">
        <v>34</v>
      </c>
      <c r="E32" s="971"/>
      <c r="F32" s="971"/>
      <c r="G32" s="971"/>
      <c r="H32" s="971"/>
      <c r="I32" s="971"/>
      <c r="J32" s="971"/>
      <c r="K32" s="971"/>
      <c r="L32" s="971"/>
      <c r="M32" s="971"/>
      <c r="N32" s="971"/>
      <c r="O32" s="971"/>
      <c r="P32" s="971"/>
      <c r="Q32" s="971"/>
      <c r="R32" s="971"/>
      <c r="S32" s="253">
        <f>'3.1.7 Mérleg'!S32/1000</f>
        <v>0</v>
      </c>
      <c r="T32" s="253">
        <f>'3.1.7 Mérleg'!T32/1000</f>
        <v>0</v>
      </c>
      <c r="U32" s="254">
        <f>'3.1.7 Mérleg'!U32/1000</f>
        <v>0</v>
      </c>
      <c r="V32" s="17"/>
      <c r="W32" s="215"/>
      <c r="X32" s="22"/>
      <c r="Y32" s="22"/>
    </row>
    <row r="33" spans="1:25" ht="15">
      <c r="A33" s="16"/>
      <c r="B33" s="969">
        <v>13</v>
      </c>
      <c r="C33" s="970"/>
      <c r="D33" s="971" t="s">
        <v>35</v>
      </c>
      <c r="E33" s="971"/>
      <c r="F33" s="971"/>
      <c r="G33" s="971"/>
      <c r="H33" s="971"/>
      <c r="I33" s="971"/>
      <c r="J33" s="971"/>
      <c r="K33" s="971"/>
      <c r="L33" s="971"/>
      <c r="M33" s="971"/>
      <c r="N33" s="971"/>
      <c r="O33" s="971"/>
      <c r="P33" s="971"/>
      <c r="Q33" s="971"/>
      <c r="R33" s="971"/>
      <c r="S33" s="368">
        <f>'3.1.7 Mérleg'!S33/1000</f>
        <v>0</v>
      </c>
      <c r="T33" s="253">
        <f>'3.1.7 Mérleg'!T33/1000</f>
        <v>0</v>
      </c>
      <c r="U33" s="369">
        <f>'3.1.7 Mérleg'!U33/1000</f>
        <v>0</v>
      </c>
      <c r="V33" s="17"/>
      <c r="W33" s="215"/>
      <c r="X33" s="22"/>
      <c r="Y33" s="22"/>
    </row>
    <row r="34" spans="1:25" ht="15">
      <c r="A34" s="16"/>
      <c r="B34" s="969">
        <v>14</v>
      </c>
      <c r="C34" s="970"/>
      <c r="D34" s="971" t="s">
        <v>452</v>
      </c>
      <c r="E34" s="971"/>
      <c r="F34" s="971"/>
      <c r="G34" s="971"/>
      <c r="H34" s="971"/>
      <c r="I34" s="971"/>
      <c r="J34" s="971"/>
      <c r="K34" s="971"/>
      <c r="L34" s="971"/>
      <c r="M34" s="971"/>
      <c r="N34" s="971"/>
      <c r="O34" s="971"/>
      <c r="P34" s="971"/>
      <c r="Q34" s="971"/>
      <c r="R34" s="971"/>
      <c r="S34" s="368">
        <f>'3.1.7 Mérleg'!S34/1000</f>
        <v>0</v>
      </c>
      <c r="T34" s="253">
        <f>'3.1.7 Mérleg'!T34/1000</f>
        <v>0</v>
      </c>
      <c r="U34" s="369">
        <f>'3.1.7 Mérleg'!U34/1000</f>
        <v>0</v>
      </c>
      <c r="V34" s="17"/>
      <c r="W34" s="22"/>
      <c r="X34" s="22"/>
      <c r="Y34" s="22"/>
    </row>
    <row r="35" spans="1:25" ht="15">
      <c r="A35" s="16"/>
      <c r="B35" s="969">
        <v>15</v>
      </c>
      <c r="C35" s="970"/>
      <c r="D35" s="981" t="s">
        <v>295</v>
      </c>
      <c r="E35" s="981"/>
      <c r="F35" s="981"/>
      <c r="G35" s="981"/>
      <c r="H35" s="981"/>
      <c r="I35" s="981"/>
      <c r="J35" s="981"/>
      <c r="K35" s="981"/>
      <c r="L35" s="981"/>
      <c r="M35" s="981"/>
      <c r="N35" s="981"/>
      <c r="O35" s="981"/>
      <c r="P35" s="981"/>
      <c r="Q35" s="981"/>
      <c r="R35" s="981"/>
      <c r="S35" s="368">
        <f>'3.1.7 Mérleg'!S35/1000</f>
        <v>0</v>
      </c>
      <c r="T35" s="253">
        <f>'3.1.7 Mérleg'!T35/1000</f>
        <v>0</v>
      </c>
      <c r="U35" s="369">
        <f>'3.1.7 Mérleg'!U35/1000</f>
        <v>0</v>
      </c>
      <c r="V35" s="17"/>
      <c r="W35" s="22"/>
      <c r="X35" s="22"/>
      <c r="Y35" s="22"/>
    </row>
    <row r="36" spans="1:25" ht="15">
      <c r="A36" s="16"/>
      <c r="B36" s="982">
        <v>16</v>
      </c>
      <c r="C36" s="983"/>
      <c r="D36" s="984" t="s">
        <v>296</v>
      </c>
      <c r="E36" s="984"/>
      <c r="F36" s="984"/>
      <c r="G36" s="984"/>
      <c r="H36" s="984"/>
      <c r="I36" s="984"/>
      <c r="J36" s="984"/>
      <c r="K36" s="984"/>
      <c r="L36" s="984"/>
      <c r="M36" s="984"/>
      <c r="N36" s="984"/>
      <c r="O36" s="984"/>
      <c r="P36" s="984"/>
      <c r="Q36" s="984"/>
      <c r="R36" s="984"/>
      <c r="S36" s="255">
        <f>'3.1.7 Mérleg'!S36/1000</f>
        <v>0</v>
      </c>
      <c r="T36" s="255">
        <f>'3.1.7 Mérleg'!T36/1000</f>
        <v>0</v>
      </c>
      <c r="U36" s="256">
        <f>'3.1.7 Mérleg'!U36/1000</f>
        <v>0</v>
      </c>
      <c r="V36" s="17"/>
      <c r="W36" s="22"/>
      <c r="X36" s="22"/>
      <c r="Y36" s="22"/>
    </row>
    <row r="37" spans="1:25" ht="15.75">
      <c r="A37" s="16"/>
      <c r="B37" s="978">
        <v>17</v>
      </c>
      <c r="C37" s="979"/>
      <c r="D37" s="980" t="s">
        <v>456</v>
      </c>
      <c r="E37" s="980"/>
      <c r="F37" s="980"/>
      <c r="G37" s="980"/>
      <c r="H37" s="980"/>
      <c r="I37" s="980"/>
      <c r="J37" s="980"/>
      <c r="K37" s="980"/>
      <c r="L37" s="980"/>
      <c r="M37" s="980"/>
      <c r="N37" s="980"/>
      <c r="O37" s="980"/>
      <c r="P37" s="980"/>
      <c r="Q37" s="980"/>
      <c r="R37" s="980"/>
      <c r="S37" s="8">
        <f>'3.1.7 Mérleg'!S37/1000</f>
        <v>0</v>
      </c>
      <c r="T37" s="8">
        <f>'3.1.7 Mérleg'!T37/1000</f>
        <v>0</v>
      </c>
      <c r="U37" s="66">
        <f>'3.1.7 Mérleg'!U37/1000</f>
        <v>0</v>
      </c>
      <c r="V37" s="17"/>
      <c r="W37" s="22"/>
      <c r="X37" s="22"/>
      <c r="Y37" s="22"/>
    </row>
    <row r="38" spans="1:25" ht="15.75">
      <c r="A38" s="16"/>
      <c r="B38" s="978">
        <v>18</v>
      </c>
      <c r="C38" s="979"/>
      <c r="D38" s="980" t="s">
        <v>17</v>
      </c>
      <c r="E38" s="980"/>
      <c r="F38" s="980"/>
      <c r="G38" s="980"/>
      <c r="H38" s="980"/>
      <c r="I38" s="980"/>
      <c r="J38" s="980"/>
      <c r="K38" s="980"/>
      <c r="L38" s="980"/>
      <c r="M38" s="980"/>
      <c r="N38" s="980"/>
      <c r="O38" s="980"/>
      <c r="P38" s="980"/>
      <c r="Q38" s="980"/>
      <c r="R38" s="980"/>
      <c r="S38" s="8">
        <f>'3.1.7 Mérleg'!S38/1000</f>
        <v>0</v>
      </c>
      <c r="T38" s="8">
        <f>'3.1.7 Mérleg'!T38/1000</f>
        <v>0</v>
      </c>
      <c r="U38" s="66">
        <f>'3.1.7 Mérleg'!U38/1000</f>
        <v>0</v>
      </c>
      <c r="V38" s="17"/>
      <c r="W38" s="22"/>
      <c r="X38" s="22"/>
      <c r="Y38" s="22"/>
    </row>
    <row r="39" spans="1:25" ht="15.75">
      <c r="A39" s="16"/>
      <c r="B39" s="978">
        <v>19</v>
      </c>
      <c r="C39" s="979"/>
      <c r="D39" s="980" t="s">
        <v>457</v>
      </c>
      <c r="E39" s="980"/>
      <c r="F39" s="980"/>
      <c r="G39" s="980"/>
      <c r="H39" s="980"/>
      <c r="I39" s="980"/>
      <c r="J39" s="980"/>
      <c r="K39" s="980"/>
      <c r="L39" s="980"/>
      <c r="M39" s="980"/>
      <c r="N39" s="980"/>
      <c r="O39" s="980"/>
      <c r="P39" s="980"/>
      <c r="Q39" s="980"/>
      <c r="R39" s="980"/>
      <c r="S39" s="8">
        <f>'3.1.7 Mérleg'!S39/1000</f>
        <v>0</v>
      </c>
      <c r="T39" s="8">
        <f>'3.1.7 Mérleg'!T39/1000</f>
        <v>0</v>
      </c>
      <c r="U39" s="66">
        <f>'3.1.7 Mérleg'!U39/1000</f>
        <v>0</v>
      </c>
      <c r="V39" s="17"/>
      <c r="W39" s="22"/>
      <c r="X39" s="22"/>
      <c r="Y39" s="22"/>
    </row>
    <row r="40" spans="1:25" ht="15">
      <c r="A40" s="16"/>
      <c r="B40" s="969">
        <v>20</v>
      </c>
      <c r="C40" s="970"/>
      <c r="D40" s="971" t="s">
        <v>776</v>
      </c>
      <c r="E40" s="971"/>
      <c r="F40" s="971"/>
      <c r="G40" s="971"/>
      <c r="H40" s="971"/>
      <c r="I40" s="971"/>
      <c r="J40" s="971"/>
      <c r="K40" s="971"/>
      <c r="L40" s="971"/>
      <c r="M40" s="971"/>
      <c r="N40" s="971"/>
      <c r="O40" s="971"/>
      <c r="P40" s="971"/>
      <c r="Q40" s="971"/>
      <c r="R40" s="971"/>
      <c r="S40" s="253">
        <f>'3.1.7 Mérleg'!S40/1000</f>
        <v>0</v>
      </c>
      <c r="T40" s="253">
        <f>'3.1.7 Mérleg'!T40/1000</f>
        <v>0</v>
      </c>
      <c r="U40" s="254">
        <f>'3.1.7 Mérleg'!U40/1000</f>
        <v>0</v>
      </c>
      <c r="V40" s="17"/>
      <c r="W40" s="22"/>
      <c r="X40" s="22"/>
      <c r="Y40" s="22"/>
    </row>
    <row r="41" spans="1:25" ht="15.75" thickBot="1">
      <c r="A41" s="16"/>
      <c r="B41" s="969">
        <v>21</v>
      </c>
      <c r="C41" s="970"/>
      <c r="D41" s="971" t="s">
        <v>777</v>
      </c>
      <c r="E41" s="971"/>
      <c r="F41" s="971"/>
      <c r="G41" s="971"/>
      <c r="H41" s="971"/>
      <c r="I41" s="971"/>
      <c r="J41" s="971"/>
      <c r="K41" s="971"/>
      <c r="L41" s="971"/>
      <c r="M41" s="971"/>
      <c r="N41" s="971"/>
      <c r="O41" s="971"/>
      <c r="P41" s="971"/>
      <c r="Q41" s="971"/>
      <c r="R41" s="971"/>
      <c r="S41" s="253">
        <f>'3.1.7 Mérleg'!S41/1000</f>
        <v>0</v>
      </c>
      <c r="T41" s="253">
        <f>'3.1.7 Mérleg'!T41/1000</f>
        <v>0</v>
      </c>
      <c r="U41" s="254">
        <f>'3.1.7 Mérleg'!U41/1000</f>
        <v>0</v>
      </c>
      <c r="V41" s="17"/>
      <c r="W41" s="22"/>
      <c r="X41" s="22"/>
      <c r="Y41" s="22"/>
    </row>
    <row r="42" spans="1:25" ht="16.5" thickBot="1">
      <c r="A42" s="16"/>
      <c r="B42" s="972">
        <v>22</v>
      </c>
      <c r="C42" s="973"/>
      <c r="D42" s="974" t="s">
        <v>458</v>
      </c>
      <c r="E42" s="975"/>
      <c r="F42" s="975"/>
      <c r="G42" s="975"/>
      <c r="H42" s="975"/>
      <c r="I42" s="975"/>
      <c r="J42" s="975"/>
      <c r="K42" s="975"/>
      <c r="L42" s="975"/>
      <c r="M42" s="975"/>
      <c r="N42" s="975"/>
      <c r="O42" s="975"/>
      <c r="P42" s="975"/>
      <c r="Q42" s="975"/>
      <c r="R42" s="976"/>
      <c r="S42" s="11">
        <f>'3.1.7 Mérleg'!S42/1000</f>
        <v>0</v>
      </c>
      <c r="T42" s="11">
        <f>'3.1.7 Mérleg'!T42/1000</f>
        <v>0</v>
      </c>
      <c r="U42" s="423">
        <f>'3.1.7 Mérleg'!U42/1000</f>
        <v>0</v>
      </c>
      <c r="V42" s="17"/>
      <c r="W42" s="22"/>
      <c r="X42" s="22"/>
      <c r="Y42" s="22"/>
    </row>
    <row r="43" spans="1:25" ht="12.75">
      <c r="A43" s="16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17"/>
      <c r="W43" s="22"/>
      <c r="X43" s="22"/>
      <c r="Y43" s="22"/>
    </row>
    <row r="44" spans="1:25" ht="12.75">
      <c r="A44" s="16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17"/>
      <c r="W44" s="22"/>
      <c r="X44" s="22"/>
      <c r="Y44" s="22"/>
    </row>
    <row r="45" spans="1:25" ht="12.75">
      <c r="A45" s="16"/>
      <c r="B45" s="977" t="s">
        <v>2</v>
      </c>
      <c r="C45" s="977"/>
      <c r="D45" s="4">
        <f>+Alapadatok!B13</f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17"/>
      <c r="W45" s="22"/>
      <c r="X45" s="22"/>
      <c r="Y45" s="22"/>
    </row>
    <row r="46" spans="1:25" ht="12.75">
      <c r="A46" s="16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17"/>
      <c r="W46" s="22"/>
      <c r="X46" s="22"/>
      <c r="Y46" s="22"/>
    </row>
    <row r="47" spans="1:25" ht="12.75">
      <c r="A47" s="16"/>
      <c r="B47" s="4" t="s">
        <v>3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17"/>
      <c r="W47" s="22"/>
      <c r="X47" s="22"/>
      <c r="Y47" s="22"/>
    </row>
    <row r="48" spans="1:25" ht="12.75">
      <c r="A48" s="16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977" t="s">
        <v>4</v>
      </c>
      <c r="P48" s="977"/>
      <c r="Q48" s="977"/>
      <c r="R48" s="977"/>
      <c r="S48" s="977"/>
      <c r="T48" s="977"/>
      <c r="U48" s="4"/>
      <c r="V48" s="17"/>
      <c r="W48" s="22"/>
      <c r="X48" s="22"/>
      <c r="Y48" s="22"/>
    </row>
    <row r="49" spans="1:25" ht="12.75">
      <c r="A49" s="16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977" t="s">
        <v>857</v>
      </c>
      <c r="Q49" s="977"/>
      <c r="R49" s="977"/>
      <c r="S49" s="977"/>
      <c r="T49" s="977"/>
      <c r="U49" s="4"/>
      <c r="V49" s="17"/>
      <c r="W49" s="22"/>
      <c r="X49" s="22"/>
      <c r="Y49" s="22"/>
    </row>
    <row r="50" spans="1:25" ht="12.75">
      <c r="A50" s="16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17"/>
      <c r="W50" s="22"/>
      <c r="X50" s="22"/>
      <c r="Y50" s="22"/>
    </row>
    <row r="51" spans="1:25" ht="12.75">
      <c r="A51" s="16"/>
      <c r="B51" s="4"/>
      <c r="C51" s="4"/>
      <c r="D51" s="4"/>
      <c r="E51" s="4"/>
      <c r="F51" s="4"/>
      <c r="G51" s="4"/>
      <c r="H51" s="4"/>
      <c r="I51" s="4"/>
      <c r="J51" s="977" t="s">
        <v>5</v>
      </c>
      <c r="K51" s="977"/>
      <c r="L51" s="4"/>
      <c r="M51" s="4"/>
      <c r="N51" s="4"/>
      <c r="O51" s="4"/>
      <c r="P51" s="4"/>
      <c r="Q51" s="4"/>
      <c r="R51" s="4"/>
      <c r="S51" s="4"/>
      <c r="T51" s="4"/>
      <c r="U51" s="4"/>
      <c r="V51" s="17"/>
      <c r="W51" s="22"/>
      <c r="X51" s="22"/>
      <c r="Y51" s="22"/>
    </row>
    <row r="52" spans="1:25" ht="12.75">
      <c r="A52" s="16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17"/>
      <c r="W52" s="22"/>
      <c r="X52" s="22"/>
      <c r="Y52" s="22"/>
    </row>
    <row r="53" spans="1:25" ht="12.75">
      <c r="A53" s="18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20"/>
      <c r="W53" s="22"/>
      <c r="X53" s="22"/>
      <c r="Y53" s="22"/>
    </row>
  </sheetData>
  <sheetProtection selectLockedCells="1"/>
  <mergeCells count="60">
    <mergeCell ref="J51:K51"/>
    <mergeCell ref="B10:M10"/>
    <mergeCell ref="B11:M11"/>
    <mergeCell ref="B12:M12"/>
    <mergeCell ref="E13:J13"/>
    <mergeCell ref="B16:C16"/>
    <mergeCell ref="D16:R16"/>
    <mergeCell ref="B17:C17"/>
    <mergeCell ref="D17:R17"/>
    <mergeCell ref="B18:C18"/>
    <mergeCell ref="D18:R18"/>
    <mergeCell ref="B19:C19"/>
    <mergeCell ref="D19:R19"/>
    <mergeCell ref="B20:C20"/>
    <mergeCell ref="D20:R20"/>
    <mergeCell ref="B21:C21"/>
    <mergeCell ref="D21:R21"/>
    <mergeCell ref="B22:C22"/>
    <mergeCell ref="D22:R22"/>
    <mergeCell ref="B23:C23"/>
    <mergeCell ref="D23:R23"/>
    <mergeCell ref="B24:C24"/>
    <mergeCell ref="D24:R24"/>
    <mergeCell ref="B25:C25"/>
    <mergeCell ref="D25:R25"/>
    <mergeCell ref="B26:C26"/>
    <mergeCell ref="D26:R26"/>
    <mergeCell ref="B27:C27"/>
    <mergeCell ref="D27:R27"/>
    <mergeCell ref="B29:C29"/>
    <mergeCell ref="D29:R29"/>
    <mergeCell ref="B30:C30"/>
    <mergeCell ref="D30:R30"/>
    <mergeCell ref="B31:C31"/>
    <mergeCell ref="D31:R31"/>
    <mergeCell ref="B32:C32"/>
    <mergeCell ref="D32:R32"/>
    <mergeCell ref="B33:C33"/>
    <mergeCell ref="D33:R33"/>
    <mergeCell ref="B34:C34"/>
    <mergeCell ref="D34:R34"/>
    <mergeCell ref="B35:C35"/>
    <mergeCell ref="D35:R35"/>
    <mergeCell ref="B36:C36"/>
    <mergeCell ref="D36:R36"/>
    <mergeCell ref="B37:C37"/>
    <mergeCell ref="D37:R37"/>
    <mergeCell ref="P49:T49"/>
    <mergeCell ref="B38:C38"/>
    <mergeCell ref="D38:R38"/>
    <mergeCell ref="B39:C39"/>
    <mergeCell ref="D39:R39"/>
    <mergeCell ref="B40:C40"/>
    <mergeCell ref="D40:R40"/>
    <mergeCell ref="B41:C41"/>
    <mergeCell ref="D41:R41"/>
    <mergeCell ref="B42:C42"/>
    <mergeCell ref="D42:R42"/>
    <mergeCell ref="B45:C45"/>
    <mergeCell ref="O48:T48"/>
  </mergeCells>
  <printOptions horizontalCentered="1" verticalCentered="1"/>
  <pageMargins left="0.3937007874015748" right="0.3937007874015748" top="0.5905511811023623" bottom="0.5905511811023623" header="0.5118110236220472" footer="0.5118110236220472"/>
  <pageSetup blackAndWhite="1" fitToHeight="1" fitToWidth="1" horizontalDpi="600" verticalDpi="600" orientation="portrait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G60"/>
  <sheetViews>
    <sheetView showZeros="0" zoomScale="73" zoomScaleNormal="73" zoomScalePageLayoutView="0" workbookViewId="0" topLeftCell="A1">
      <selection activeCell="AC37" sqref="AC37"/>
    </sheetView>
  </sheetViews>
  <sheetFormatPr defaultColWidth="9.00390625" defaultRowHeight="12.75"/>
  <cols>
    <col min="1" max="1" width="3.25390625" style="0" customWidth="1"/>
    <col min="2" max="3" width="3.25390625" style="25" customWidth="1"/>
    <col min="4" max="18" width="3.25390625" style="0" customWidth="1"/>
    <col min="19" max="19" width="15.375" style="0" customWidth="1"/>
    <col min="20" max="20" width="21.125" style="0" bestFit="1" customWidth="1"/>
    <col min="21" max="22" width="18.75390625" style="0" customWidth="1"/>
    <col min="23" max="25" width="14.75390625" style="0" customWidth="1"/>
    <col min="26" max="26" width="21.125" style="0" bestFit="1" customWidth="1"/>
    <col min="27" max="28" width="18.75390625" style="0" customWidth="1"/>
    <col min="29" max="29" width="5.125" style="0" customWidth="1"/>
    <col min="30" max="30" width="6.625" style="0" customWidth="1"/>
    <col min="31" max="31" width="25.25390625" style="224" customWidth="1"/>
  </cols>
  <sheetData>
    <row r="1" spans="1:32" s="31" customFormat="1" ht="15" thickBot="1">
      <c r="A1" s="28"/>
      <c r="B1" s="24"/>
      <c r="C1" s="24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68"/>
      <c r="AD1" s="30"/>
      <c r="AE1" s="221"/>
      <c r="AF1" s="30"/>
    </row>
    <row r="2" spans="1:32" s="31" customFormat="1" ht="21" customHeight="1" thickBot="1">
      <c r="A2" s="32"/>
      <c r="B2" s="241">
        <f>+Alapadatok!C6</f>
        <v>0</v>
      </c>
      <c r="C2" s="242">
        <f>+Alapadatok!D6</f>
        <v>0</v>
      </c>
      <c r="D2" s="242">
        <f>+Alapadatok!E6</f>
        <v>0</v>
      </c>
      <c r="E2" s="242">
        <f>+Alapadatok!F6</f>
        <v>0</v>
      </c>
      <c r="F2" s="242">
        <f>+Alapadatok!G6</f>
        <v>0</v>
      </c>
      <c r="G2" s="242">
        <f>+Alapadatok!H6</f>
        <v>0</v>
      </c>
      <c r="H2" s="242">
        <f>+Alapadatok!I6</f>
        <v>0</v>
      </c>
      <c r="I2" s="243">
        <f>+Alapadatok!J6</f>
        <v>0</v>
      </c>
      <c r="J2" s="241">
        <f>+Alapadatok!L6</f>
        <v>0</v>
      </c>
      <c r="K2" s="242">
        <f>+Alapadatok!M6</f>
        <v>0</v>
      </c>
      <c r="L2" s="242">
        <f>+Alapadatok!N6</f>
        <v>0</v>
      </c>
      <c r="M2" s="244">
        <f>+Alapadatok!O6</f>
        <v>0</v>
      </c>
      <c r="N2" s="241">
        <f>+Alapadatok!Q6</f>
        <v>0</v>
      </c>
      <c r="O2" s="242">
        <f>+Alapadatok!R6</f>
        <v>0</v>
      </c>
      <c r="P2" s="244">
        <f>+Alapadatok!S6</f>
        <v>0</v>
      </c>
      <c r="Q2" s="241">
        <f>+Alapadatok!U6</f>
        <v>0</v>
      </c>
      <c r="R2" s="244">
        <f>+Alapadatok!V6</f>
        <v>0</v>
      </c>
      <c r="S2" s="33"/>
      <c r="T2" s="33"/>
      <c r="U2" s="33"/>
      <c r="V2" s="33"/>
      <c r="W2" s="33"/>
      <c r="X2" s="33"/>
      <c r="Y2" s="33"/>
      <c r="Z2" s="33"/>
      <c r="AA2" s="33"/>
      <c r="AB2" s="33"/>
      <c r="AC2" s="69"/>
      <c r="AD2" s="30"/>
      <c r="AE2" s="221"/>
      <c r="AF2" s="30"/>
    </row>
    <row r="3" spans="1:32" s="31" customFormat="1" ht="9" customHeight="1">
      <c r="A3" s="32"/>
      <c r="B3" s="26"/>
      <c r="C3" s="26"/>
      <c r="D3" s="33"/>
      <c r="E3" s="33"/>
      <c r="F3" s="33"/>
      <c r="G3" s="33" t="s">
        <v>0</v>
      </c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69"/>
      <c r="AD3" s="30"/>
      <c r="AE3" s="221"/>
      <c r="AF3" s="30"/>
    </row>
    <row r="4" spans="1:32" s="31" customFormat="1" ht="14.25">
      <c r="A4" s="32"/>
      <c r="B4" s="26"/>
      <c r="C4" s="26"/>
      <c r="D4" s="33"/>
      <c r="E4" s="33"/>
      <c r="F4" s="33"/>
      <c r="G4" s="33" t="s">
        <v>1</v>
      </c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69"/>
      <c r="AD4" s="30"/>
      <c r="AE4" s="221"/>
      <c r="AF4" s="30"/>
    </row>
    <row r="5" spans="1:32" s="31" customFormat="1" ht="15" thickBot="1">
      <c r="A5" s="32"/>
      <c r="B5" s="26"/>
      <c r="C5" s="26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69"/>
      <c r="AD5" s="30"/>
      <c r="AE5" s="221"/>
      <c r="AF5" s="30"/>
    </row>
    <row r="6" spans="1:32" s="31" customFormat="1" ht="21" customHeight="1" thickBot="1">
      <c r="A6" s="32"/>
      <c r="B6" s="241">
        <f>+Alapadatok!C4</f>
        <v>0</v>
      </c>
      <c r="C6" s="242">
        <f>+Alapadatok!D4</f>
        <v>0</v>
      </c>
      <c r="D6" s="242">
        <f>+Alapadatok!E4</f>
        <v>0</v>
      </c>
      <c r="E6" s="242">
        <f>+Alapadatok!F4</f>
        <v>0</v>
      </c>
      <c r="F6" s="242">
        <f>+Alapadatok!G4</f>
        <v>0</v>
      </c>
      <c r="G6" s="242">
        <f>+Alapadatok!H4</f>
        <v>0</v>
      </c>
      <c r="H6" s="242">
        <f>+Alapadatok!I4</f>
        <v>0</v>
      </c>
      <c r="I6" s="242">
        <f>+Alapadatok!J4</f>
        <v>0</v>
      </c>
      <c r="J6" s="242">
        <f>+Alapadatok!K4</f>
        <v>0</v>
      </c>
      <c r="K6" s="242">
        <f>+Alapadatok!L4</f>
        <v>0</v>
      </c>
      <c r="L6" s="242">
        <f>+Alapadatok!M4</f>
        <v>0</v>
      </c>
      <c r="M6" s="242">
        <f>+Alapadatok!N4</f>
        <v>0</v>
      </c>
      <c r="N6" s="244">
        <f>+Alapadatok!O4</f>
        <v>0</v>
      </c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69"/>
      <c r="AD6" s="30"/>
      <c r="AE6" s="221"/>
      <c r="AF6" s="30"/>
    </row>
    <row r="7" spans="1:32" s="31" customFormat="1" ht="14.25">
      <c r="A7" s="32"/>
      <c r="B7" s="26"/>
      <c r="C7" s="26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69"/>
      <c r="AD7" s="30"/>
      <c r="AE7" s="221"/>
      <c r="AF7" s="30"/>
    </row>
    <row r="8" spans="1:32" s="31" customFormat="1" ht="14.25">
      <c r="A8" s="32"/>
      <c r="B8" s="26"/>
      <c r="C8" s="26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69"/>
      <c r="AD8" s="30"/>
      <c r="AE8" s="221"/>
      <c r="AF8" s="30"/>
    </row>
    <row r="9" spans="1:32" s="31" customFormat="1" ht="27.75" customHeight="1">
      <c r="A9" s="32"/>
      <c r="B9" s="1031">
        <f>+Alapadatok!B2</f>
        <v>0</v>
      </c>
      <c r="C9" s="1031"/>
      <c r="D9" s="1031"/>
      <c r="E9" s="1031"/>
      <c r="F9" s="1031"/>
      <c r="G9" s="1031"/>
      <c r="H9" s="1031"/>
      <c r="I9" s="1031"/>
      <c r="J9" s="1031"/>
      <c r="K9" s="1031"/>
      <c r="L9" s="1031"/>
      <c r="M9" s="1031"/>
      <c r="N9" s="1031"/>
      <c r="O9" s="1031"/>
      <c r="P9" s="1031"/>
      <c r="Q9" s="1031"/>
      <c r="R9" s="1031"/>
      <c r="S9" s="1031"/>
      <c r="T9" s="1031"/>
      <c r="U9" s="1031"/>
      <c r="V9" s="33"/>
      <c r="W9" s="33"/>
      <c r="X9" s="33"/>
      <c r="Y9" s="33"/>
      <c r="Z9" s="33"/>
      <c r="AA9" s="33"/>
      <c r="AB9" s="33"/>
      <c r="AC9" s="69"/>
      <c r="AD9" s="30"/>
      <c r="AE9" s="221"/>
      <c r="AF9" s="30"/>
    </row>
    <row r="10" spans="1:32" s="31" customFormat="1" ht="14.25">
      <c r="A10" s="32"/>
      <c r="B10" s="1032" t="s">
        <v>637</v>
      </c>
      <c r="C10" s="1032"/>
      <c r="D10" s="1032"/>
      <c r="E10" s="1032"/>
      <c r="F10" s="1032"/>
      <c r="G10" s="1032"/>
      <c r="H10" s="1032"/>
      <c r="I10" s="1032"/>
      <c r="J10" s="1032"/>
      <c r="K10" s="1032"/>
      <c r="L10" s="1032"/>
      <c r="M10" s="1032"/>
      <c r="N10" s="1032"/>
      <c r="O10" s="1032"/>
      <c r="P10" s="1032"/>
      <c r="Q10" s="1032"/>
      <c r="R10" s="1032"/>
      <c r="S10" s="1032"/>
      <c r="T10" s="1032"/>
      <c r="U10" s="1032"/>
      <c r="V10" s="33"/>
      <c r="W10" s="33"/>
      <c r="X10" s="33"/>
      <c r="Y10" s="33"/>
      <c r="Z10" s="33"/>
      <c r="AA10" s="33"/>
      <c r="AB10" s="33"/>
      <c r="AC10" s="69"/>
      <c r="AD10" s="30"/>
      <c r="AE10" s="221"/>
      <c r="AF10" s="30"/>
    </row>
    <row r="11" spans="1:32" s="31" customFormat="1" ht="14.25">
      <c r="A11" s="32"/>
      <c r="B11" s="26"/>
      <c r="C11" s="26"/>
      <c r="D11" s="33"/>
      <c r="E11" s="1033"/>
      <c r="F11" s="1033"/>
      <c r="G11" s="1033"/>
      <c r="H11" s="1033"/>
      <c r="I11" s="1033"/>
      <c r="J11" s="10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69"/>
      <c r="AD11" s="30"/>
      <c r="AE11" s="221"/>
      <c r="AF11" s="30"/>
    </row>
    <row r="12" spans="1:32" s="31" customFormat="1" ht="15" thickBot="1">
      <c r="A12" s="32"/>
      <c r="B12" s="26"/>
      <c r="C12" s="26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61"/>
      <c r="W12" s="33"/>
      <c r="X12" s="33"/>
      <c r="Y12" s="61"/>
      <c r="Z12" s="33"/>
      <c r="AA12" s="193"/>
      <c r="AB12" s="194" t="s">
        <v>88</v>
      </c>
      <c r="AC12" s="69"/>
      <c r="AD12" s="30"/>
      <c r="AE12" s="221"/>
      <c r="AF12" s="30"/>
    </row>
    <row r="13" spans="1:32" s="36" customFormat="1" ht="30" customHeight="1" thickBot="1">
      <c r="A13" s="34"/>
      <c r="B13" s="1034" t="s">
        <v>7</v>
      </c>
      <c r="C13" s="1035"/>
      <c r="D13" s="1038" t="s">
        <v>8</v>
      </c>
      <c r="E13" s="1039"/>
      <c r="F13" s="1039"/>
      <c r="G13" s="1039"/>
      <c r="H13" s="1039"/>
      <c r="I13" s="1039"/>
      <c r="J13" s="1039"/>
      <c r="K13" s="1039"/>
      <c r="L13" s="1039"/>
      <c r="M13" s="1039"/>
      <c r="N13" s="1039"/>
      <c r="O13" s="1039"/>
      <c r="P13" s="1039"/>
      <c r="Q13" s="1039"/>
      <c r="R13" s="1039"/>
      <c r="S13" s="1039"/>
      <c r="T13" s="1022" t="s">
        <v>9</v>
      </c>
      <c r="U13" s="1023"/>
      <c r="V13" s="1024"/>
      <c r="W13" s="1019" t="s">
        <v>38</v>
      </c>
      <c r="X13" s="1020"/>
      <c r="Y13" s="1021"/>
      <c r="Z13" s="1022" t="s">
        <v>11</v>
      </c>
      <c r="AA13" s="1023"/>
      <c r="AB13" s="1024"/>
      <c r="AC13" s="69"/>
      <c r="AD13" s="37"/>
      <c r="AE13" s="222"/>
      <c r="AF13" s="35"/>
    </row>
    <row r="14" spans="1:32" s="36" customFormat="1" ht="30" customHeight="1" thickBot="1">
      <c r="A14" s="34"/>
      <c r="B14" s="1036"/>
      <c r="C14" s="1037"/>
      <c r="D14" s="1040"/>
      <c r="E14" s="1041"/>
      <c r="F14" s="1041"/>
      <c r="G14" s="1041"/>
      <c r="H14" s="1041"/>
      <c r="I14" s="1041"/>
      <c r="J14" s="1041"/>
      <c r="K14" s="1041"/>
      <c r="L14" s="1041"/>
      <c r="M14" s="1041"/>
      <c r="N14" s="1041"/>
      <c r="O14" s="1041"/>
      <c r="P14" s="1041"/>
      <c r="Q14" s="1041"/>
      <c r="R14" s="1041"/>
      <c r="S14" s="1041"/>
      <c r="T14" s="372" t="s">
        <v>634</v>
      </c>
      <c r="U14" s="372" t="s">
        <v>39</v>
      </c>
      <c r="V14" s="67" t="s">
        <v>40</v>
      </c>
      <c r="W14" s="62" t="s">
        <v>635</v>
      </c>
      <c r="X14" s="372" t="s">
        <v>636</v>
      </c>
      <c r="Y14" s="67" t="s">
        <v>40</v>
      </c>
      <c r="Z14" s="372" t="s">
        <v>634</v>
      </c>
      <c r="AA14" s="372" t="s">
        <v>39</v>
      </c>
      <c r="AB14" s="67" t="s">
        <v>40</v>
      </c>
      <c r="AC14" s="69"/>
      <c r="AD14" s="37"/>
      <c r="AE14" s="222"/>
      <c r="AF14" s="35"/>
    </row>
    <row r="15" spans="1:32" ht="15" thickBot="1">
      <c r="A15" s="16"/>
      <c r="B15" s="1025" t="s">
        <v>12</v>
      </c>
      <c r="C15" s="1026"/>
      <c r="D15" s="990" t="s">
        <v>13</v>
      </c>
      <c r="E15" s="992"/>
      <c r="F15" s="992"/>
      <c r="G15" s="992"/>
      <c r="H15" s="992"/>
      <c r="I15" s="992"/>
      <c r="J15" s="992"/>
      <c r="K15" s="992"/>
      <c r="L15" s="992"/>
      <c r="M15" s="992"/>
      <c r="N15" s="992"/>
      <c r="O15" s="992"/>
      <c r="P15" s="992"/>
      <c r="Q15" s="992"/>
      <c r="R15" s="992"/>
      <c r="S15" s="992"/>
      <c r="T15" s="2" t="s">
        <v>14</v>
      </c>
      <c r="U15" s="2" t="s">
        <v>15</v>
      </c>
      <c r="V15" s="64" t="s">
        <v>16</v>
      </c>
      <c r="W15" s="2" t="s">
        <v>24</v>
      </c>
      <c r="X15" s="2" t="s">
        <v>25</v>
      </c>
      <c r="Y15" s="64" t="s">
        <v>26</v>
      </c>
      <c r="Z15" s="2" t="s">
        <v>638</v>
      </c>
      <c r="AA15" s="2" t="s">
        <v>639</v>
      </c>
      <c r="AB15" s="64" t="s">
        <v>640</v>
      </c>
      <c r="AC15" s="69"/>
      <c r="AD15" s="22"/>
      <c r="AE15" s="223"/>
      <c r="AF15" s="22"/>
    </row>
    <row r="16" spans="1:33" s="36" customFormat="1" ht="18" customHeight="1">
      <c r="A16" s="34"/>
      <c r="B16" s="1027">
        <v>1</v>
      </c>
      <c r="C16" s="1028"/>
      <c r="D16" s="1029" t="s">
        <v>459</v>
      </c>
      <c r="E16" s="1029"/>
      <c r="F16" s="1029"/>
      <c r="G16" s="1029"/>
      <c r="H16" s="1029"/>
      <c r="I16" s="1029"/>
      <c r="J16" s="1029"/>
      <c r="K16" s="1029"/>
      <c r="L16" s="1029"/>
      <c r="M16" s="1029"/>
      <c r="N16" s="1029"/>
      <c r="O16" s="1029"/>
      <c r="P16" s="1029"/>
      <c r="Q16" s="1029"/>
      <c r="R16" s="1029"/>
      <c r="S16" s="1030"/>
      <c r="T16" s="437">
        <f>'3.1.8 Eredménylevezetés '!T16/1000</f>
        <v>0</v>
      </c>
      <c r="U16" s="438">
        <f>'3.1.8 Eredménylevezetés '!U16/1000</f>
        <v>0</v>
      </c>
      <c r="V16" s="439">
        <f>'3.1.8 Eredménylevezetés '!V16/1000</f>
        <v>0</v>
      </c>
      <c r="W16" s="437">
        <f>'3.1.8 Eredménylevezetés '!W16/1000</f>
        <v>0</v>
      </c>
      <c r="X16" s="438">
        <f>'3.1.8 Eredménylevezetés '!X16/1000</f>
        <v>0</v>
      </c>
      <c r="Y16" s="439">
        <f>'3.1.8 Eredménylevezetés '!Y16/1000</f>
        <v>0</v>
      </c>
      <c r="Z16" s="437">
        <f>'3.1.8 Eredménylevezetés '!Z16/1000</f>
        <v>0</v>
      </c>
      <c r="AA16" s="438">
        <f>'3.1.8 Eredménylevezetés '!AA16/1000</f>
        <v>0</v>
      </c>
      <c r="AB16" s="439">
        <f>'3.1.8 Eredménylevezetés '!AB16/1000</f>
        <v>0</v>
      </c>
      <c r="AC16" s="69"/>
      <c r="AD16" s="35"/>
      <c r="AE16" s="218"/>
      <c r="AF16" s="216"/>
      <c r="AG16" s="217"/>
    </row>
    <row r="17" spans="1:32" s="31" customFormat="1" ht="18" customHeight="1">
      <c r="A17" s="32"/>
      <c r="B17" s="1005">
        <v>2</v>
      </c>
      <c r="C17" s="1006"/>
      <c r="D17" s="1013" t="s">
        <v>460</v>
      </c>
      <c r="E17" s="1013"/>
      <c r="F17" s="1013"/>
      <c r="G17" s="1013"/>
      <c r="H17" s="1013"/>
      <c r="I17" s="1013"/>
      <c r="J17" s="1013"/>
      <c r="K17" s="1013"/>
      <c r="L17" s="1013"/>
      <c r="M17" s="1013"/>
      <c r="N17" s="1013"/>
      <c r="O17" s="1013"/>
      <c r="P17" s="1013"/>
      <c r="Q17" s="1013"/>
      <c r="R17" s="1013"/>
      <c r="S17" s="1014"/>
      <c r="T17" s="430">
        <f>'3.1.8 Eredménylevezetés '!T17/1000</f>
        <v>0</v>
      </c>
      <c r="U17" s="257">
        <f>'3.1.8 Eredménylevezetés '!U17/1000</f>
        <v>0</v>
      </c>
      <c r="V17" s="431">
        <f>'3.1.8 Eredménylevezetés '!V17/1000</f>
        <v>0</v>
      </c>
      <c r="W17" s="430">
        <f>'3.1.8 Eredménylevezetés '!W17/1000</f>
        <v>0</v>
      </c>
      <c r="X17" s="257">
        <f>'3.1.8 Eredménylevezetés '!X17/1000</f>
        <v>0</v>
      </c>
      <c r="Y17" s="431">
        <f>'3.1.8 Eredménylevezetés '!Y17/1000</f>
        <v>0</v>
      </c>
      <c r="Z17" s="430">
        <f>'3.1.8 Eredménylevezetés '!Z17/1000</f>
        <v>0</v>
      </c>
      <c r="AA17" s="257">
        <f>'3.1.8 Eredménylevezetés '!AA17/1000</f>
        <v>0</v>
      </c>
      <c r="AB17" s="431">
        <f>'3.1.8 Eredménylevezetés '!AB17/1000</f>
        <v>0</v>
      </c>
      <c r="AC17" s="69"/>
      <c r="AD17" s="38"/>
      <c r="AE17" s="79"/>
      <c r="AF17" s="30"/>
    </row>
    <row r="18" spans="1:32" s="31" customFormat="1" ht="18" customHeight="1">
      <c r="A18" s="32"/>
      <c r="B18" s="1005">
        <v>3</v>
      </c>
      <c r="C18" s="1006"/>
      <c r="D18" s="1017" t="s">
        <v>461</v>
      </c>
      <c r="E18" s="1017"/>
      <c r="F18" s="1017"/>
      <c r="G18" s="1017"/>
      <c r="H18" s="1017"/>
      <c r="I18" s="1017"/>
      <c r="J18" s="1017"/>
      <c r="K18" s="1017"/>
      <c r="L18" s="1017"/>
      <c r="M18" s="1017"/>
      <c r="N18" s="1017"/>
      <c r="O18" s="1017"/>
      <c r="P18" s="1017"/>
      <c r="Q18" s="1017"/>
      <c r="R18" s="1017"/>
      <c r="S18" s="1018"/>
      <c r="T18" s="430">
        <f>'3.1.8 Eredménylevezetés '!T18/1000</f>
        <v>0</v>
      </c>
      <c r="U18" s="257">
        <f>'3.1.8 Eredménylevezetés '!U18/1000</f>
        <v>0</v>
      </c>
      <c r="V18" s="431">
        <f>'3.1.8 Eredménylevezetés '!V18/1000</f>
        <v>0</v>
      </c>
      <c r="W18" s="430">
        <f>'3.1.8 Eredménylevezetés '!W18/1000</f>
        <v>0</v>
      </c>
      <c r="X18" s="257">
        <f>'3.1.8 Eredménylevezetés '!X18/1000</f>
        <v>0</v>
      </c>
      <c r="Y18" s="431">
        <f>'3.1.8 Eredménylevezetés '!Y18/1000</f>
        <v>0</v>
      </c>
      <c r="Z18" s="430">
        <f>'3.1.8 Eredménylevezetés '!Z18/1000</f>
        <v>0</v>
      </c>
      <c r="AA18" s="257">
        <f>'3.1.8 Eredménylevezetés '!AA18/1000</f>
        <v>0</v>
      </c>
      <c r="AB18" s="431">
        <f>'3.1.8 Eredménylevezetés '!AB18/1000</f>
        <v>0</v>
      </c>
      <c r="AC18" s="69"/>
      <c r="AD18" s="38"/>
      <c r="AE18" s="219"/>
      <c r="AF18" s="30"/>
    </row>
    <row r="19" spans="1:32" s="31" customFormat="1" ht="18" customHeight="1">
      <c r="A19" s="32"/>
      <c r="B19" s="1005">
        <v>4</v>
      </c>
      <c r="C19" s="1006"/>
      <c r="D19" s="74"/>
      <c r="E19" s="75"/>
      <c r="F19" s="76" t="s">
        <v>297</v>
      </c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432">
        <f>'3.1.8 Eredménylevezetés '!T19/1000</f>
        <v>0</v>
      </c>
      <c r="U19" s="72">
        <f>'3.1.8 Eredménylevezetés '!U19/1000</f>
        <v>0</v>
      </c>
      <c r="V19" s="433">
        <f>'3.1.8 Eredménylevezetés '!V19/1000</f>
        <v>0</v>
      </c>
      <c r="W19" s="432">
        <f>'3.1.8 Eredménylevezetés '!W19/1000</f>
        <v>0</v>
      </c>
      <c r="X19" s="72">
        <f>'3.1.8 Eredménylevezetés '!X19/1000</f>
        <v>0</v>
      </c>
      <c r="Y19" s="433">
        <f>'3.1.8 Eredménylevezetés '!Y19/1000</f>
        <v>0</v>
      </c>
      <c r="Z19" s="432">
        <f>'3.1.8 Eredménylevezetés '!Z19/1000</f>
        <v>0</v>
      </c>
      <c r="AA19" s="72">
        <f>'3.1.8 Eredménylevezetés '!AA19/1000</f>
        <v>0</v>
      </c>
      <c r="AB19" s="431">
        <f>'3.1.8 Eredménylevezetés '!AB19/1000</f>
        <v>0</v>
      </c>
      <c r="AC19" s="69"/>
      <c r="AD19" s="38"/>
      <c r="AE19" s="78"/>
      <c r="AF19" s="30"/>
    </row>
    <row r="20" spans="1:32" s="31" customFormat="1" ht="18" customHeight="1">
      <c r="A20" s="32"/>
      <c r="B20" s="1005">
        <v>5</v>
      </c>
      <c r="C20" s="1006"/>
      <c r="D20" s="74"/>
      <c r="E20" s="75"/>
      <c r="F20" s="76" t="s">
        <v>298</v>
      </c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430">
        <f>'3.1.8 Eredménylevezetés '!T20/1000</f>
        <v>0</v>
      </c>
      <c r="U20" s="257">
        <f>'3.1.8 Eredménylevezetés '!U20/1000</f>
        <v>0</v>
      </c>
      <c r="V20" s="431">
        <f>'3.1.8 Eredménylevezetés '!V20/1000</f>
        <v>0</v>
      </c>
      <c r="W20" s="430">
        <f>'3.1.8 Eredménylevezetés '!W20/1000</f>
        <v>0</v>
      </c>
      <c r="X20" s="257">
        <f>'3.1.8 Eredménylevezetés '!X20/1000</f>
        <v>0</v>
      </c>
      <c r="Y20" s="431">
        <f>'3.1.8 Eredménylevezetés '!Y20/1000</f>
        <v>0</v>
      </c>
      <c r="Z20" s="430">
        <f>'3.1.8 Eredménylevezetés '!Z20/1000</f>
        <v>0</v>
      </c>
      <c r="AA20" s="257">
        <f>'3.1.8 Eredménylevezetés '!AA20/1000</f>
        <v>0</v>
      </c>
      <c r="AB20" s="431">
        <f>'3.1.8 Eredménylevezetés '!AB20/1000</f>
        <v>0</v>
      </c>
      <c r="AC20" s="69"/>
      <c r="AD20" s="38"/>
      <c r="AE20" s="79"/>
      <c r="AF20" s="30"/>
    </row>
    <row r="21" spans="1:32" s="31" customFormat="1" ht="18" customHeight="1">
      <c r="A21" s="32"/>
      <c r="B21" s="1005">
        <v>6</v>
      </c>
      <c r="C21" s="1006"/>
      <c r="D21" s="74"/>
      <c r="E21" s="75"/>
      <c r="F21" s="76" t="s">
        <v>299</v>
      </c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430">
        <f>'3.1.8 Eredménylevezetés '!T21/1000</f>
        <v>0</v>
      </c>
      <c r="U21" s="257">
        <f>'3.1.8 Eredménylevezetés '!U21/1000</f>
        <v>0</v>
      </c>
      <c r="V21" s="431">
        <f>'3.1.8 Eredménylevezetés '!V21/1000</f>
        <v>0</v>
      </c>
      <c r="W21" s="430">
        <f>'3.1.8 Eredménylevezetés '!W21/1000</f>
        <v>0</v>
      </c>
      <c r="X21" s="257">
        <f>'3.1.8 Eredménylevezetés '!X21/1000</f>
        <v>0</v>
      </c>
      <c r="Y21" s="431">
        <f>'3.1.8 Eredménylevezetés '!Y21/1000</f>
        <v>0</v>
      </c>
      <c r="Z21" s="430">
        <f>'3.1.8 Eredménylevezetés '!Z21/1000</f>
        <v>0</v>
      </c>
      <c r="AA21" s="257">
        <f>'3.1.8 Eredménylevezetés '!AA21/1000</f>
        <v>0</v>
      </c>
      <c r="AB21" s="431">
        <f>'3.1.8 Eredménylevezetés '!AB21/1000</f>
        <v>0</v>
      </c>
      <c r="AC21" s="69"/>
      <c r="AD21" s="38"/>
      <c r="AE21" s="79"/>
      <c r="AF21" s="30"/>
    </row>
    <row r="22" spans="1:32" s="31" customFormat="1" ht="18" customHeight="1">
      <c r="A22" s="32"/>
      <c r="B22" s="1005">
        <v>7</v>
      </c>
      <c r="C22" s="1006"/>
      <c r="D22" s="74"/>
      <c r="E22" s="75"/>
      <c r="F22" s="76" t="s">
        <v>300</v>
      </c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430">
        <f>'3.1.8 Eredménylevezetés '!T22/1000</f>
        <v>0</v>
      </c>
      <c r="U22" s="257">
        <f>'3.1.8 Eredménylevezetés '!U22/1000</f>
        <v>0</v>
      </c>
      <c r="V22" s="431">
        <f>'3.1.8 Eredménylevezetés '!V22/1000</f>
        <v>0</v>
      </c>
      <c r="W22" s="430">
        <f>'3.1.8 Eredménylevezetés '!W22/1000</f>
        <v>0</v>
      </c>
      <c r="X22" s="257">
        <f>'3.1.8 Eredménylevezetés '!X22/1000</f>
        <v>0</v>
      </c>
      <c r="Y22" s="431">
        <f>'3.1.8 Eredménylevezetés '!Y22/1000</f>
        <v>0</v>
      </c>
      <c r="Z22" s="430">
        <f>'3.1.8 Eredménylevezetés '!Z22/1000</f>
        <v>0</v>
      </c>
      <c r="AA22" s="257">
        <f>'3.1.8 Eredménylevezetés '!AA22/1000</f>
        <v>0</v>
      </c>
      <c r="AB22" s="431">
        <f>'3.1.8 Eredménylevezetés '!AB22/1000</f>
        <v>0</v>
      </c>
      <c r="AC22" s="69"/>
      <c r="AD22" s="38"/>
      <c r="AE22" s="79"/>
      <c r="AF22" s="30"/>
    </row>
    <row r="23" spans="1:32" s="31" customFormat="1" ht="18" customHeight="1">
      <c r="A23" s="32"/>
      <c r="B23" s="1005">
        <v>8</v>
      </c>
      <c r="C23" s="1006"/>
      <c r="D23" s="74" t="s">
        <v>462</v>
      </c>
      <c r="E23" s="75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430">
        <f>'3.1.8 Eredménylevezetés '!T23/1000</f>
        <v>0</v>
      </c>
      <c r="U23" s="257">
        <f>'3.1.8 Eredménylevezetés '!U23/1000</f>
        <v>0</v>
      </c>
      <c r="V23" s="431">
        <f>'3.1.8 Eredménylevezetés '!V23/1000</f>
        <v>0</v>
      </c>
      <c r="W23" s="430">
        <f>'3.1.8 Eredménylevezetés '!W23/1000</f>
        <v>0</v>
      </c>
      <c r="X23" s="257">
        <f>'3.1.8 Eredménylevezetés '!X23/1000</f>
        <v>0</v>
      </c>
      <c r="Y23" s="431">
        <f>'3.1.8 Eredménylevezetés '!Y23/1000</f>
        <v>0</v>
      </c>
      <c r="Z23" s="430">
        <f>'3.1.8 Eredménylevezetés '!Z23/1000</f>
        <v>0</v>
      </c>
      <c r="AA23" s="257">
        <f>'3.1.8 Eredménylevezetés '!AA23/1000</f>
        <v>0</v>
      </c>
      <c r="AB23" s="431">
        <f>'3.1.8 Eredménylevezetés '!AB23/1000</f>
        <v>0</v>
      </c>
      <c r="AC23" s="69"/>
      <c r="AD23" s="38"/>
      <c r="AE23" s="79"/>
      <c r="AF23" s="30"/>
    </row>
    <row r="24" spans="1:32" s="31" customFormat="1" ht="42.75" customHeight="1">
      <c r="A24" s="32"/>
      <c r="B24" s="1005">
        <v>9</v>
      </c>
      <c r="C24" s="1006"/>
      <c r="D24" s="1015" t="s">
        <v>463</v>
      </c>
      <c r="E24" s="1016"/>
      <c r="F24" s="1016"/>
      <c r="G24" s="1016"/>
      <c r="H24" s="1016"/>
      <c r="I24" s="1016"/>
      <c r="J24" s="1016"/>
      <c r="K24" s="1016"/>
      <c r="L24" s="1016"/>
      <c r="M24" s="1016"/>
      <c r="N24" s="1016"/>
      <c r="O24" s="1016"/>
      <c r="P24" s="1016"/>
      <c r="Q24" s="1016"/>
      <c r="R24" s="1016"/>
      <c r="S24" s="1016"/>
      <c r="T24" s="428">
        <f>'3.1.8 Eredménylevezetés '!T24/1000</f>
        <v>0</v>
      </c>
      <c r="U24" s="73">
        <f>'3.1.8 Eredménylevezetés '!U24/1000</f>
        <v>0</v>
      </c>
      <c r="V24" s="429">
        <f>'3.1.8 Eredménylevezetés '!V24/1000</f>
        <v>0</v>
      </c>
      <c r="W24" s="428">
        <f>'3.1.8 Eredménylevezetés '!W24/1000</f>
        <v>0</v>
      </c>
      <c r="X24" s="73">
        <f>'3.1.8 Eredménylevezetés '!X24/1000</f>
        <v>0</v>
      </c>
      <c r="Y24" s="429">
        <f>'3.1.8 Eredménylevezetés '!Y24/1000</f>
        <v>0</v>
      </c>
      <c r="Z24" s="428">
        <f>'3.1.8 Eredménylevezetés '!Z24/1000</f>
        <v>0</v>
      </c>
      <c r="AA24" s="73">
        <f>'3.1.8 Eredménylevezetés '!AA24/1000</f>
        <v>0</v>
      </c>
      <c r="AB24" s="429">
        <f>'3.1.8 Eredménylevezetés '!AB24/1000</f>
        <v>0</v>
      </c>
      <c r="AC24" s="69"/>
      <c r="AD24" s="38"/>
      <c r="AE24" s="79"/>
      <c r="AF24" s="30"/>
    </row>
    <row r="25" spans="1:32" s="31" customFormat="1" ht="18" customHeight="1">
      <c r="A25" s="32"/>
      <c r="B25" s="1005">
        <v>10</v>
      </c>
      <c r="C25" s="1006"/>
      <c r="D25" s="1013" t="s">
        <v>464</v>
      </c>
      <c r="E25" s="1013"/>
      <c r="F25" s="1013"/>
      <c r="G25" s="1013"/>
      <c r="H25" s="1013"/>
      <c r="I25" s="1013"/>
      <c r="J25" s="1013"/>
      <c r="K25" s="1013"/>
      <c r="L25" s="1013"/>
      <c r="M25" s="1013"/>
      <c r="N25" s="1013"/>
      <c r="O25" s="1013"/>
      <c r="P25" s="1013"/>
      <c r="Q25" s="1013"/>
      <c r="R25" s="1013"/>
      <c r="S25" s="1014"/>
      <c r="T25" s="430">
        <f>'3.1.8 Eredménylevezetés '!T25/1000</f>
        <v>0</v>
      </c>
      <c r="U25" s="257">
        <f>'3.1.8 Eredménylevezetés '!U25/1000</f>
        <v>0</v>
      </c>
      <c r="V25" s="431">
        <f>'3.1.8 Eredménylevezetés '!V25/1000</f>
        <v>0</v>
      </c>
      <c r="W25" s="430">
        <f>'3.1.8 Eredménylevezetés '!W25/1000</f>
        <v>0</v>
      </c>
      <c r="X25" s="257">
        <f>'3.1.8 Eredménylevezetés '!X25/1000</f>
        <v>0</v>
      </c>
      <c r="Y25" s="431">
        <f>'3.1.8 Eredménylevezetés '!Y25/1000</f>
        <v>0</v>
      </c>
      <c r="Z25" s="430">
        <f>'3.1.8 Eredménylevezetés '!Z25/1000</f>
        <v>0</v>
      </c>
      <c r="AA25" s="257">
        <f>'3.1.8 Eredménylevezetés '!AA25/1000</f>
        <v>0</v>
      </c>
      <c r="AB25" s="431">
        <f>'3.1.8 Eredménylevezetés '!AB25/1000</f>
        <v>0</v>
      </c>
      <c r="AC25" s="69"/>
      <c r="AD25" s="38"/>
      <c r="AE25" s="79"/>
      <c r="AF25" s="30"/>
    </row>
    <row r="26" spans="1:32" s="31" customFormat="1" ht="18" customHeight="1">
      <c r="A26" s="32"/>
      <c r="B26" s="1005">
        <v>11</v>
      </c>
      <c r="C26" s="1006"/>
      <c r="D26" s="1013" t="s">
        <v>465</v>
      </c>
      <c r="E26" s="1013"/>
      <c r="F26" s="1013"/>
      <c r="G26" s="1013"/>
      <c r="H26" s="1013"/>
      <c r="I26" s="1013"/>
      <c r="J26" s="1013"/>
      <c r="K26" s="1013"/>
      <c r="L26" s="1013"/>
      <c r="M26" s="1013"/>
      <c r="N26" s="1013"/>
      <c r="O26" s="1013"/>
      <c r="P26" s="1013"/>
      <c r="Q26" s="1013"/>
      <c r="R26" s="1013"/>
      <c r="S26" s="1014"/>
      <c r="T26" s="430">
        <f>'3.1.8 Eredménylevezetés '!T26/1000</f>
        <v>0</v>
      </c>
      <c r="U26" s="257">
        <f>'3.1.8 Eredménylevezetés '!U26/1000</f>
        <v>0</v>
      </c>
      <c r="V26" s="431">
        <f>'3.1.8 Eredménylevezetés '!V26/1000</f>
        <v>0</v>
      </c>
      <c r="W26" s="430">
        <f>'3.1.8 Eredménylevezetés '!W26/1000</f>
        <v>0</v>
      </c>
      <c r="X26" s="257">
        <f>'3.1.8 Eredménylevezetés '!X26/1000</f>
        <v>0</v>
      </c>
      <c r="Y26" s="431">
        <f>'3.1.8 Eredménylevezetés '!Y26/1000</f>
        <v>0</v>
      </c>
      <c r="Z26" s="430">
        <f>'3.1.8 Eredménylevezetés '!Z26/1000</f>
        <v>0</v>
      </c>
      <c r="AA26" s="257">
        <f>'3.1.8 Eredménylevezetés '!AA26/1000</f>
        <v>0</v>
      </c>
      <c r="AB26" s="431">
        <f>'3.1.8 Eredménylevezetés '!AB26/1000</f>
        <v>0</v>
      </c>
      <c r="AC26" s="69"/>
      <c r="AD26" s="38"/>
      <c r="AE26" s="79"/>
      <c r="AF26" s="30"/>
    </row>
    <row r="27" spans="1:32" s="31" customFormat="1" ht="18" customHeight="1">
      <c r="A27" s="32"/>
      <c r="B27" s="1005">
        <v>12</v>
      </c>
      <c r="C27" s="1006"/>
      <c r="D27" s="74" t="s">
        <v>466</v>
      </c>
      <c r="E27" s="75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432">
        <f>'3.1.8 Eredménylevezetés '!T27/1000</f>
        <v>0</v>
      </c>
      <c r="U27" s="72">
        <f>'3.1.8 Eredménylevezetés '!U27/1000</f>
        <v>0</v>
      </c>
      <c r="V27" s="431">
        <f>'3.1.8 Eredménylevezetés '!V27/1000</f>
        <v>0</v>
      </c>
      <c r="W27" s="432">
        <f>'3.1.8 Eredménylevezetés '!W27/1000</f>
        <v>0</v>
      </c>
      <c r="X27" s="72">
        <f>'3.1.8 Eredménylevezetés '!X27/1000</f>
        <v>0</v>
      </c>
      <c r="Y27" s="431">
        <f>'3.1.8 Eredménylevezetés '!Y27/1000</f>
        <v>0</v>
      </c>
      <c r="Z27" s="432">
        <f>'3.1.8 Eredménylevezetés '!Z27/1000</f>
        <v>0</v>
      </c>
      <c r="AA27" s="72">
        <f>'3.1.8 Eredménylevezetés '!AA27/1000</f>
        <v>0</v>
      </c>
      <c r="AB27" s="431">
        <f>'3.1.8 Eredménylevezetés '!AB27/1000</f>
        <v>0</v>
      </c>
      <c r="AC27" s="69"/>
      <c r="AD27" s="38"/>
      <c r="AE27" s="79"/>
      <c r="AF27" s="30"/>
    </row>
    <row r="28" spans="1:32" s="31" customFormat="1" ht="18" customHeight="1">
      <c r="A28" s="32"/>
      <c r="B28" s="1005">
        <v>13</v>
      </c>
      <c r="C28" s="1006"/>
      <c r="D28" s="74" t="s">
        <v>467</v>
      </c>
      <c r="E28" s="75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430">
        <f>'3.1.8 Eredménylevezetés '!T28/1000</f>
        <v>0</v>
      </c>
      <c r="U28" s="257">
        <f>'3.1.8 Eredménylevezetés '!U28/1000</f>
        <v>0</v>
      </c>
      <c r="V28" s="431">
        <f>'3.1.8 Eredménylevezetés '!V28/1000</f>
        <v>0</v>
      </c>
      <c r="W28" s="430">
        <f>'3.1.8 Eredménylevezetés '!W28/1000</f>
        <v>0</v>
      </c>
      <c r="X28" s="257">
        <f>'3.1.8 Eredménylevezetés '!X28/1000</f>
        <v>0</v>
      </c>
      <c r="Y28" s="431">
        <f>'3.1.8 Eredménylevezetés '!Y28/1000</f>
        <v>0</v>
      </c>
      <c r="Z28" s="430">
        <f>'3.1.8 Eredménylevezetés '!Z28/1000</f>
        <v>0</v>
      </c>
      <c r="AA28" s="257">
        <f>'3.1.8 Eredménylevezetés '!AA28/1000</f>
        <v>0</v>
      </c>
      <c r="AB28" s="431">
        <f>'3.1.8 Eredménylevezetés '!AB28/1000</f>
        <v>0</v>
      </c>
      <c r="AC28" s="69"/>
      <c r="AD28" s="38"/>
      <c r="AE28" s="220"/>
      <c r="AF28" s="30"/>
    </row>
    <row r="29" spans="1:32" s="31" customFormat="1" ht="18" customHeight="1">
      <c r="A29" s="32"/>
      <c r="B29" s="1005">
        <v>14</v>
      </c>
      <c r="C29" s="1006"/>
      <c r="D29" s="1007" t="s">
        <v>468</v>
      </c>
      <c r="E29" s="1007"/>
      <c r="F29" s="1007"/>
      <c r="G29" s="1007"/>
      <c r="H29" s="1007"/>
      <c r="I29" s="1007"/>
      <c r="J29" s="1007"/>
      <c r="K29" s="1007"/>
      <c r="L29" s="1007"/>
      <c r="M29" s="1007"/>
      <c r="N29" s="1007"/>
      <c r="O29" s="1007"/>
      <c r="P29" s="1007"/>
      <c r="Q29" s="1007"/>
      <c r="R29" s="1007"/>
      <c r="S29" s="1008"/>
      <c r="T29" s="428">
        <f>'3.1.8 Eredménylevezetés '!T29/1000</f>
        <v>0</v>
      </c>
      <c r="U29" s="73">
        <f>'3.1.8 Eredménylevezetés '!U29/1000</f>
        <v>0</v>
      </c>
      <c r="V29" s="429">
        <f>'3.1.8 Eredménylevezetés '!V29/1000</f>
        <v>0</v>
      </c>
      <c r="W29" s="428">
        <f>'3.1.8 Eredménylevezetés '!W29/1000</f>
        <v>0</v>
      </c>
      <c r="X29" s="73">
        <f>'3.1.8 Eredménylevezetés '!X29/1000</f>
        <v>0</v>
      </c>
      <c r="Y29" s="429">
        <f>'3.1.8 Eredménylevezetés '!Y29/1000</f>
        <v>0</v>
      </c>
      <c r="Z29" s="428">
        <f>'3.1.8 Eredménylevezetés '!Z29/1000</f>
        <v>0</v>
      </c>
      <c r="AA29" s="73">
        <f>'3.1.8 Eredménylevezetés '!AA29/1000</f>
        <v>0</v>
      </c>
      <c r="AB29" s="429">
        <f>'3.1.8 Eredménylevezetés '!AB29/1000</f>
        <v>0</v>
      </c>
      <c r="AC29" s="69"/>
      <c r="AD29" s="38"/>
      <c r="AE29" s="220"/>
      <c r="AF29" s="30"/>
    </row>
    <row r="30" spans="1:32" s="31" customFormat="1" ht="18" customHeight="1">
      <c r="A30" s="32"/>
      <c r="B30" s="1005">
        <v>15</v>
      </c>
      <c r="C30" s="1006"/>
      <c r="D30" s="1007" t="s">
        <v>469</v>
      </c>
      <c r="E30" s="1007"/>
      <c r="F30" s="1007"/>
      <c r="G30" s="1007"/>
      <c r="H30" s="1007"/>
      <c r="I30" s="1007"/>
      <c r="J30" s="1007"/>
      <c r="K30" s="1007"/>
      <c r="L30" s="1007"/>
      <c r="M30" s="1007"/>
      <c r="N30" s="1007"/>
      <c r="O30" s="1007"/>
      <c r="P30" s="1007"/>
      <c r="Q30" s="1007"/>
      <c r="R30" s="1007"/>
      <c r="S30" s="1008"/>
      <c r="T30" s="428">
        <f>'3.1.8 Eredménylevezetés '!T30/1000</f>
        <v>0</v>
      </c>
      <c r="U30" s="73">
        <f>'3.1.8 Eredménylevezetés '!U30/1000</f>
        <v>0</v>
      </c>
      <c r="V30" s="429">
        <f>'3.1.8 Eredménylevezetés '!V30/1000</f>
        <v>0</v>
      </c>
      <c r="W30" s="428">
        <f>'3.1.8 Eredménylevezetés '!W30/1000</f>
        <v>0</v>
      </c>
      <c r="X30" s="73">
        <f>'3.1.8 Eredménylevezetés '!X30/1000</f>
        <v>0</v>
      </c>
      <c r="Y30" s="429">
        <f>'3.1.8 Eredménylevezetés '!Y30/1000</f>
        <v>0</v>
      </c>
      <c r="Z30" s="428">
        <f>'3.1.8 Eredménylevezetés '!Z30/1000</f>
        <v>0</v>
      </c>
      <c r="AA30" s="73">
        <f>'3.1.8 Eredménylevezetés '!AA30/1000</f>
        <v>0</v>
      </c>
      <c r="AB30" s="429">
        <f>'3.1.8 Eredménylevezetés '!AB30/1000</f>
        <v>0</v>
      </c>
      <c r="AC30" s="69"/>
      <c r="AD30" s="38"/>
      <c r="AE30" s="220"/>
      <c r="AF30" s="30"/>
    </row>
    <row r="31" spans="1:32" s="31" customFormat="1" ht="18" customHeight="1">
      <c r="A31" s="32"/>
      <c r="B31" s="1005">
        <v>16</v>
      </c>
      <c r="C31" s="1006"/>
      <c r="D31" s="1007" t="s">
        <v>470</v>
      </c>
      <c r="E31" s="1007"/>
      <c r="F31" s="1007"/>
      <c r="G31" s="1007"/>
      <c r="H31" s="1007"/>
      <c r="I31" s="1007"/>
      <c r="J31" s="1007"/>
      <c r="K31" s="1007"/>
      <c r="L31" s="1007"/>
      <c r="M31" s="1007"/>
      <c r="N31" s="1007"/>
      <c r="O31" s="1007"/>
      <c r="P31" s="1007"/>
      <c r="Q31" s="1007"/>
      <c r="R31" s="1007"/>
      <c r="S31" s="1008"/>
      <c r="T31" s="428">
        <f>'3.1.8 Eredménylevezetés '!T31/1000</f>
        <v>0</v>
      </c>
      <c r="U31" s="73">
        <f>'3.1.8 Eredménylevezetés '!U31/1000</f>
        <v>0</v>
      </c>
      <c r="V31" s="429">
        <f>'3.1.8 Eredménylevezetés '!V31/1000</f>
        <v>0</v>
      </c>
      <c r="W31" s="428">
        <f>'3.1.8 Eredménylevezetés '!W31/1000</f>
        <v>0</v>
      </c>
      <c r="X31" s="73">
        <f>'3.1.8 Eredménylevezetés '!X31/1000</f>
        <v>0</v>
      </c>
      <c r="Y31" s="429">
        <f>'3.1.8 Eredménylevezetés '!Y31/1000</f>
        <v>0</v>
      </c>
      <c r="Z31" s="428">
        <f>'3.1.8 Eredménylevezetés '!Z31/1000</f>
        <v>0</v>
      </c>
      <c r="AA31" s="73">
        <f>'3.1.8 Eredménylevezetés '!AA31/1000</f>
        <v>0</v>
      </c>
      <c r="AB31" s="429">
        <f>'3.1.8 Eredménylevezetés '!AB31/1000</f>
        <v>0</v>
      </c>
      <c r="AC31" s="69"/>
      <c r="AD31" s="38"/>
      <c r="AE31" s="220"/>
      <c r="AF31" s="30"/>
    </row>
    <row r="32" spans="1:32" s="31" customFormat="1" ht="42.75" customHeight="1">
      <c r="A32" s="32"/>
      <c r="B32" s="1005">
        <v>17</v>
      </c>
      <c r="C32" s="1006"/>
      <c r="D32" s="74" t="s">
        <v>735</v>
      </c>
      <c r="E32" s="75"/>
      <c r="F32" s="363"/>
      <c r="G32" s="363"/>
      <c r="H32" s="363"/>
      <c r="I32" s="363"/>
      <c r="J32" s="363"/>
      <c r="K32" s="363"/>
      <c r="L32" s="363"/>
      <c r="M32" s="363"/>
      <c r="N32" s="363"/>
      <c r="O32" s="363"/>
      <c r="P32" s="363"/>
      <c r="Q32" s="363"/>
      <c r="R32" s="363"/>
      <c r="S32" s="363"/>
      <c r="T32" s="430">
        <f>'3.1.8 Eredménylevezetés '!T32/1000</f>
        <v>0</v>
      </c>
      <c r="U32" s="257">
        <f>'3.1.8 Eredménylevezetés '!U32/1000</f>
        <v>0</v>
      </c>
      <c r="V32" s="431">
        <f>'3.1.8 Eredménylevezetés '!V32/1000</f>
        <v>0</v>
      </c>
      <c r="W32" s="430">
        <f>'3.1.8 Eredménylevezetés '!W32/1000</f>
        <v>0</v>
      </c>
      <c r="X32" s="257">
        <f>'3.1.8 Eredménylevezetés '!X32/1000</f>
        <v>0</v>
      </c>
      <c r="Y32" s="431">
        <f>'3.1.8 Eredménylevezetés '!Y32/1000</f>
        <v>0</v>
      </c>
      <c r="Z32" s="430">
        <f>'3.1.8 Eredménylevezetés '!Z32/1000</f>
        <v>0</v>
      </c>
      <c r="AA32" s="257">
        <f>'3.1.8 Eredménylevezetés '!AA32/1000</f>
        <v>0</v>
      </c>
      <c r="AB32" s="431">
        <f>'3.1.8 Eredménylevezetés '!AB32/1000</f>
        <v>0</v>
      </c>
      <c r="AC32" s="69"/>
      <c r="AD32" s="38"/>
      <c r="AE32" s="220"/>
      <c r="AF32" s="30"/>
    </row>
    <row r="33" spans="1:32" ht="18" customHeight="1" thickBot="1">
      <c r="A33" s="16"/>
      <c r="B33" s="1009">
        <v>18</v>
      </c>
      <c r="C33" s="1010"/>
      <c r="D33" s="1011" t="s">
        <v>736</v>
      </c>
      <c r="E33" s="1011"/>
      <c r="F33" s="1011"/>
      <c r="G33" s="1011"/>
      <c r="H33" s="1011"/>
      <c r="I33" s="1011"/>
      <c r="J33" s="1011"/>
      <c r="K33" s="1011"/>
      <c r="L33" s="1011"/>
      <c r="M33" s="1011"/>
      <c r="N33" s="1011"/>
      <c r="O33" s="1011"/>
      <c r="P33" s="1011"/>
      <c r="Q33" s="1011"/>
      <c r="R33" s="1011"/>
      <c r="S33" s="1012"/>
      <c r="T33" s="434">
        <f>'3.1.8 Eredménylevezetés '!T33/1000</f>
        <v>0</v>
      </c>
      <c r="U33" s="435">
        <f>'3.1.8 Eredménylevezetés '!U33/1000</f>
        <v>0</v>
      </c>
      <c r="V33" s="436">
        <f>'3.1.8 Eredménylevezetés '!V33/1000</f>
        <v>0</v>
      </c>
      <c r="W33" s="434">
        <f>'3.1.8 Eredménylevezetés '!W33/1000</f>
        <v>0</v>
      </c>
      <c r="X33" s="435">
        <f>'3.1.8 Eredménylevezetés '!X33/1000</f>
        <v>0</v>
      </c>
      <c r="Y33" s="436">
        <f>'3.1.8 Eredménylevezetés '!Y33/1000</f>
        <v>0</v>
      </c>
      <c r="Z33" s="434">
        <f>'3.1.8 Eredménylevezetés '!Z33/1000</f>
        <v>0</v>
      </c>
      <c r="AA33" s="435">
        <f>'3.1.8 Eredménylevezetés '!AA33/1000</f>
        <v>0</v>
      </c>
      <c r="AB33" s="436">
        <f>'3.1.8 Eredménylevezetés '!AB33/1000</f>
        <v>0</v>
      </c>
      <c r="AC33" s="69"/>
      <c r="AD33" s="22"/>
      <c r="AE33" s="77"/>
      <c r="AF33" s="22"/>
    </row>
    <row r="34" spans="1:32" ht="18" customHeight="1">
      <c r="A34" s="16"/>
      <c r="B34" s="27"/>
      <c r="C34" s="27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7"/>
      <c r="U34" s="7"/>
      <c r="V34" s="7"/>
      <c r="W34" s="7"/>
      <c r="X34" s="7"/>
      <c r="Y34" s="7"/>
      <c r="Z34" s="7"/>
      <c r="AA34" s="7"/>
      <c r="AB34" s="4"/>
      <c r="AC34" s="69"/>
      <c r="AD34" s="22"/>
      <c r="AE34" s="223"/>
      <c r="AF34" s="22"/>
    </row>
    <row r="35" spans="1:32" ht="15">
      <c r="A35" s="16"/>
      <c r="B35" s="26"/>
      <c r="C35" s="26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7"/>
      <c r="W35" s="4"/>
      <c r="X35" s="4"/>
      <c r="Y35" s="7"/>
      <c r="Z35" s="4"/>
      <c r="AA35" s="358"/>
      <c r="AB35" s="4"/>
      <c r="AC35" s="69"/>
      <c r="AD35" s="22"/>
      <c r="AE35" s="223"/>
      <c r="AF35" s="22"/>
    </row>
    <row r="36" spans="1:32" ht="15" customHeight="1">
      <c r="A36" s="16"/>
      <c r="B36" s="1003" t="s">
        <v>2</v>
      </c>
      <c r="C36" s="1003"/>
      <c r="D36" s="4">
        <f>+Alapadatok!B13</f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7"/>
      <c r="W36" s="4"/>
      <c r="X36" s="4"/>
      <c r="Y36" s="7"/>
      <c r="Z36" s="4"/>
      <c r="AA36" s="4"/>
      <c r="AB36" s="4"/>
      <c r="AC36" s="69"/>
      <c r="AD36" s="22"/>
      <c r="AE36" s="223"/>
      <c r="AF36" s="22"/>
    </row>
    <row r="37" spans="1:32" ht="15">
      <c r="A37" s="16"/>
      <c r="B37" s="26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7"/>
      <c r="V37" s="4"/>
      <c r="W37" s="4"/>
      <c r="X37" s="7"/>
      <c r="Y37" s="4"/>
      <c r="Z37" s="4"/>
      <c r="AA37" s="4"/>
      <c r="AB37" s="4"/>
      <c r="AC37" s="69"/>
      <c r="AD37" s="22"/>
      <c r="AE37" s="223"/>
      <c r="AF37" s="22"/>
    </row>
    <row r="38" spans="1:32" ht="15">
      <c r="A38" s="16"/>
      <c r="B38" s="26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977" t="s">
        <v>5</v>
      </c>
      <c r="T38" s="977"/>
      <c r="U38" s="7"/>
      <c r="V38" s="1004"/>
      <c r="W38" s="1004"/>
      <c r="X38" s="1004"/>
      <c r="Y38" s="1004"/>
      <c r="Z38" s="1004"/>
      <c r="AA38" s="1"/>
      <c r="AB38" s="4"/>
      <c r="AC38" s="69"/>
      <c r="AD38" s="22"/>
      <c r="AE38" s="223"/>
      <c r="AF38" s="22"/>
    </row>
    <row r="39" spans="1:32" ht="14.25">
      <c r="A39" s="16"/>
      <c r="B39" s="26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93"/>
      <c r="O39" s="93"/>
      <c r="P39" s="21"/>
      <c r="Q39" s="93"/>
      <c r="R39" s="93"/>
      <c r="S39" s="93"/>
      <c r="T39" s="93"/>
      <c r="U39" s="93"/>
      <c r="V39" s="977" t="s">
        <v>857</v>
      </c>
      <c r="W39" s="977"/>
      <c r="X39" s="977"/>
      <c r="Y39" s="977"/>
      <c r="Z39" s="977"/>
      <c r="AA39" s="1"/>
      <c r="AB39" s="4"/>
      <c r="AC39" s="69"/>
      <c r="AD39" s="22"/>
      <c r="AE39" s="223"/>
      <c r="AF39" s="22"/>
    </row>
    <row r="40" spans="1:32" ht="15">
      <c r="A40" s="18"/>
      <c r="B40" s="3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70"/>
      <c r="V40" s="19"/>
      <c r="W40" s="19"/>
      <c r="X40" s="70"/>
      <c r="Y40" s="19"/>
      <c r="Z40" s="19"/>
      <c r="AA40" s="19"/>
      <c r="AB40" s="19"/>
      <c r="AC40" s="71"/>
      <c r="AD40" s="22"/>
      <c r="AE40" s="223"/>
      <c r="AF40" s="22"/>
    </row>
    <row r="41" spans="1:32" ht="12.75">
      <c r="A41" s="23"/>
      <c r="B41" s="40"/>
      <c r="C41" s="40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2"/>
      <c r="AE41" s="223"/>
      <c r="AF41" s="22"/>
    </row>
    <row r="42" spans="1:32" ht="12.75">
      <c r="A42" s="23"/>
      <c r="B42" s="40"/>
      <c r="C42" s="40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2"/>
      <c r="AE42" s="223"/>
      <c r="AF42" s="22"/>
    </row>
    <row r="43" spans="1:32" ht="12.75">
      <c r="A43" s="23"/>
      <c r="B43" s="40"/>
      <c r="C43" s="40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2"/>
      <c r="AE43" s="223"/>
      <c r="AF43" s="22"/>
    </row>
    <row r="44" spans="1:32" ht="12.75">
      <c r="A44" s="23"/>
      <c r="B44" s="40"/>
      <c r="C44" s="40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2"/>
      <c r="AE44" s="223"/>
      <c r="AF44" s="22"/>
    </row>
    <row r="45" spans="1:32" ht="12.75">
      <c r="A45" s="23"/>
      <c r="B45" s="40"/>
      <c r="C45" s="40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2"/>
      <c r="AE45" s="223"/>
      <c r="AF45" s="22"/>
    </row>
    <row r="46" spans="1:32" ht="12.75">
      <c r="A46" s="23"/>
      <c r="B46" s="40"/>
      <c r="C46" s="40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2"/>
      <c r="AE46" s="223"/>
      <c r="AF46" s="22"/>
    </row>
    <row r="47" spans="1:32" ht="12.75">
      <c r="A47" s="23"/>
      <c r="B47" s="40"/>
      <c r="C47" s="40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2"/>
      <c r="AE47" s="223"/>
      <c r="AF47" s="22"/>
    </row>
    <row r="48" spans="1:32" ht="12.75">
      <c r="A48" s="23"/>
      <c r="B48" s="40"/>
      <c r="C48" s="40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2"/>
      <c r="AE48" s="223"/>
      <c r="AF48" s="22"/>
    </row>
    <row r="49" spans="1:32" ht="12.75">
      <c r="A49" s="23"/>
      <c r="B49" s="40"/>
      <c r="C49" s="40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2"/>
      <c r="AE49" s="223"/>
      <c r="AF49" s="22"/>
    </row>
    <row r="50" spans="1:32" ht="12.75">
      <c r="A50" s="23"/>
      <c r="B50" s="40"/>
      <c r="C50" s="40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2"/>
      <c r="AE50" s="223"/>
      <c r="AF50" s="22"/>
    </row>
    <row r="51" spans="1:32" ht="12.75">
      <c r="A51" s="23"/>
      <c r="B51" s="40"/>
      <c r="C51" s="40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2"/>
      <c r="AE51" s="223"/>
      <c r="AF51" s="22"/>
    </row>
    <row r="52" spans="1:32" ht="12.75">
      <c r="A52" s="23"/>
      <c r="B52" s="40"/>
      <c r="C52" s="40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2"/>
      <c r="AE52" s="223"/>
      <c r="AF52" s="22"/>
    </row>
    <row r="53" spans="1:32" ht="12.75">
      <c r="A53" s="23"/>
      <c r="B53" s="40"/>
      <c r="C53" s="40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2"/>
      <c r="AE53" s="223"/>
      <c r="AF53" s="22"/>
    </row>
    <row r="54" spans="1:29" ht="12.75">
      <c r="A54" s="5"/>
      <c r="B54" s="41"/>
      <c r="C54" s="41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 spans="1:29" ht="12.75">
      <c r="A55" s="5"/>
      <c r="B55" s="41"/>
      <c r="C55" s="41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1:29" ht="12.75">
      <c r="A56" s="5"/>
      <c r="B56" s="41"/>
      <c r="C56" s="41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1:29" ht="12.75">
      <c r="A57" s="5"/>
      <c r="B57" s="41"/>
      <c r="C57" s="41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1:29" ht="12.75">
      <c r="A58" s="5"/>
      <c r="B58" s="41"/>
      <c r="C58" s="41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</row>
    <row r="59" spans="1:29" ht="12.75">
      <c r="A59" s="5"/>
      <c r="B59" s="41"/>
      <c r="C59" s="41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</row>
    <row r="60" spans="1:29" ht="12.75">
      <c r="A60" s="6"/>
      <c r="B60" s="42"/>
      <c r="C60" s="42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</row>
  </sheetData>
  <sheetProtection selectLockedCells="1"/>
  <mergeCells count="42">
    <mergeCell ref="B9:U9"/>
    <mergeCell ref="B10:U10"/>
    <mergeCell ref="E11:J11"/>
    <mergeCell ref="B13:C14"/>
    <mergeCell ref="D13:S14"/>
    <mergeCell ref="T13:V13"/>
    <mergeCell ref="W13:Y13"/>
    <mergeCell ref="Z13:AB13"/>
    <mergeCell ref="B15:C15"/>
    <mergeCell ref="D15:S15"/>
    <mergeCell ref="B16:C16"/>
    <mergeCell ref="D16:S16"/>
    <mergeCell ref="B17:C17"/>
    <mergeCell ref="D17:S17"/>
    <mergeCell ref="B18:C18"/>
    <mergeCell ref="D18:S18"/>
    <mergeCell ref="B19:C19"/>
    <mergeCell ref="B20:C20"/>
    <mergeCell ref="B21:C21"/>
    <mergeCell ref="B22:C22"/>
    <mergeCell ref="B23:C23"/>
    <mergeCell ref="B24:C24"/>
    <mergeCell ref="D24:S24"/>
    <mergeCell ref="B25:C25"/>
    <mergeCell ref="D25:S25"/>
    <mergeCell ref="D33:S33"/>
    <mergeCell ref="B26:C26"/>
    <mergeCell ref="D26:S26"/>
    <mergeCell ref="B27:C27"/>
    <mergeCell ref="B28:C28"/>
    <mergeCell ref="B29:C29"/>
    <mergeCell ref="D29:S29"/>
    <mergeCell ref="B36:C36"/>
    <mergeCell ref="S38:T38"/>
    <mergeCell ref="V38:Z38"/>
    <mergeCell ref="V39:Z39"/>
    <mergeCell ref="B30:C30"/>
    <mergeCell ref="D30:S30"/>
    <mergeCell ref="B31:C31"/>
    <mergeCell ref="D31:S31"/>
    <mergeCell ref="B32:C32"/>
    <mergeCell ref="B33:C33"/>
  </mergeCells>
  <printOptions horizontalCentered="1" verticalCentered="1"/>
  <pageMargins left="0.3937007874015748" right="0.3937007874015748" top="0.5905511811023623" bottom="0.5905511811023623" header="0.5118110236220472" footer="0.5118110236220472"/>
  <pageSetup blackAndWhite="1" fitToHeight="1" fitToWidth="1" horizontalDpi="600" verticalDpi="600" orientation="landscape" paperSize="9" scale="59" r:id="rId3"/>
  <ignoredErrors>
    <ignoredError sqref="T17:AB33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Totok Béla</dc:creator>
  <cp:keywords/>
  <dc:description/>
  <cp:lastModifiedBy>Anna</cp:lastModifiedBy>
  <cp:lastPrinted>2015-01-16T14:57:46Z</cp:lastPrinted>
  <dcterms:created xsi:type="dcterms:W3CDTF">2001-02-28T17:21:06Z</dcterms:created>
  <dcterms:modified xsi:type="dcterms:W3CDTF">2015-01-16T15:51:08Z</dcterms:modified>
  <cp:category/>
  <cp:version/>
  <cp:contentType/>
  <cp:contentStatus/>
</cp:coreProperties>
</file>